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香港英國" sheetId="1" r:id="rId4"/>
    <sheet state="visible" name="香港美國" sheetId="2" r:id="rId5"/>
    <sheet state="visible" name="香港澳洲" sheetId="3" r:id="rId6"/>
    <sheet state="visible" name="深圳英國" sheetId="4" r:id="rId7"/>
    <sheet state="visible" name="深圳美國" sheetId="5" r:id="rId8"/>
    <sheet state="visible" name="深圳澳洲" sheetId="6" r:id="rId9"/>
    <sheet state="visible" name="運費價目表" sheetId="7" r:id="rId10"/>
  </sheets>
  <definedNames/>
  <calcPr/>
  <extLst>
    <ext uri="GoogleSheetsCustomDataVersion1">
      <go:sheetsCustomData xmlns:go="http://customooxmlschemas.google.com/" r:id="rId11" roundtripDataSignature="AMtx7mg0l0VfGP+bA14bLd21NvH+n12idw=="/>
    </ext>
  </extLst>
</workbook>
</file>

<file path=xl/sharedStrings.xml><?xml version="1.0" encoding="utf-8"?>
<sst xmlns="http://schemas.openxmlformats.org/spreadsheetml/2006/main" count="239" uniqueCount="71">
  <si>
    <t>POTATOSHIP
QUOTATION
HONG KONG TO UK
AIR FREIGHT</t>
  </si>
  <si>
    <t>&lt;Your Logo&gt;</t>
  </si>
  <si>
    <t>寄貨地國家</t>
  </si>
  <si>
    <t>香港</t>
  </si>
  <si>
    <t>目的地國家</t>
  </si>
  <si>
    <t>英國</t>
  </si>
  <si>
    <t>項目</t>
  </si>
  <si>
    <t>顧客輸入
(綠色方格資料)</t>
  </si>
  <si>
    <t>運費重量
(自動計算)</t>
  </si>
  <si>
    <t>總計(港幣)</t>
  </si>
  <si>
    <t>重量</t>
  </si>
  <si>
    <t>包裹實際重量(KG)</t>
  </si>
  <si>
    <t>包裹運費重量(KG)</t>
  </si>
  <si>
    <t>尺寸</t>
  </si>
  <si>
    <t>包裹實際尺寸(CM)</t>
  </si>
  <si>
    <t>包裹體積重量(KG)</t>
  </si>
  <si>
    <t>長(CM)</t>
  </si>
  <si>
    <t>闊(CM)</t>
  </si>
  <si>
    <t>高(CM)</t>
  </si>
  <si>
    <t>其他收費</t>
  </si>
  <si>
    <r>
      <rPr>
        <rFont val="新細明體"/>
        <color theme="1"/>
        <sz val="9.0"/>
      </rPr>
      <t>如需此服務</t>
    </r>
    <r>
      <rPr>
        <rFont val="Roboto"/>
        <color theme="1"/>
        <sz val="9.0"/>
      </rPr>
      <t xml:space="preserve">
</t>
    </r>
    <r>
      <rPr>
        <rFont val="新細明體"/>
        <color theme="1"/>
        <sz val="9.0"/>
      </rPr>
      <t>請輸入數目字</t>
    </r>
    <r>
      <rPr>
        <rFont val="Roboto"/>
        <color theme="1"/>
        <sz val="9.0"/>
      </rPr>
      <t>"1"</t>
    </r>
  </si>
  <si>
    <t>費用(港幣)</t>
  </si>
  <si>
    <r>
      <rPr>
        <rFont val="微軟正黑體"/>
        <color rgb="FF000000"/>
        <sz val="9.0"/>
      </rPr>
      <t>集運合箱服務連物料費</t>
    </r>
    <r>
      <rPr>
        <rFont val="Roboto"/>
        <color rgb="FF000000"/>
        <sz val="9.0"/>
      </rPr>
      <t>(</t>
    </r>
    <r>
      <rPr>
        <rFont val="微軟正黑體"/>
        <color rgb="FF000000"/>
        <sz val="9.0"/>
      </rPr>
      <t>保留原包裝</t>
    </r>
    <r>
      <rPr>
        <rFont val="Roboto"/>
        <color rgb="FF000000"/>
        <sz val="9.0"/>
      </rPr>
      <t xml:space="preserve">): </t>
    </r>
    <r>
      <rPr>
        <rFont val="微軟正黑體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</si>
  <si>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9.0"/>
      </rPr>
      <t>運費總數</t>
    </r>
    <r>
      <rPr>
        <rFont val="Roboto"/>
        <color rgb="FF000000"/>
        <sz val="9.0"/>
      </rPr>
      <t>10%</t>
    </r>
  </si>
  <si>
    <t>上門收件服務(10kg或以下)</t>
  </si>
  <si>
    <t>上門收件服務(10.1kg-40kg)</t>
  </si>
  <si>
    <t>備註:</t>
  </si>
  <si>
    <t>運費使用</t>
  </si>
  <si>
    <r>
      <rPr>
        <rFont val="Roboto"/>
        <color rgb="FF000000"/>
        <sz val="10.0"/>
      </rPr>
      <t xml:space="preserve">1. </t>
    </r>
    <r>
      <rPr>
        <rFont val="Arial"/>
        <color rgb="FF000000"/>
        <sz val="10.0"/>
      </rPr>
      <t>此乃初步報價，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當我們收到您的包裹後，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會進行量度及磅重，</t>
    </r>
    <r>
      <rPr>
        <rFont val="Roboto"/>
        <color rgb="FF000000"/>
        <sz val="10.0"/>
      </rPr>
      <t xml:space="preserve"> 
</t>
    </r>
    <r>
      <rPr>
        <rFont val="Arial"/>
        <color rgb="FF000000"/>
        <sz val="10.0"/>
      </rPr>
      <t xml:space="preserve">並透過客服告知最終運費。
</t>
    </r>
    <r>
      <rPr>
        <rFont val="Roboto"/>
        <color rgb="FF000000"/>
        <sz val="10.0"/>
      </rPr>
      <t xml:space="preserve">2. </t>
    </r>
    <r>
      <rPr>
        <rFont val="Arial"/>
        <color rgb="FF000000"/>
        <sz val="10.0"/>
      </rPr>
      <t>付款方式</t>
    </r>
    <r>
      <rPr>
        <rFont val="Roboto"/>
        <color rgb="FF000000"/>
        <sz val="10.0"/>
      </rPr>
      <t>: FPS / PAYME / OCTOPUS / BANK</t>
    </r>
  </si>
  <si>
    <t>運費</t>
  </si>
  <si>
    <t>其他收費總計</t>
  </si>
  <si>
    <t>總計</t>
  </si>
  <si>
    <t>1. 每張申報物品價值不多於港幣1000 的訂單，會根據申報價值作出賠償，但運費並不會作出賠償 。如貨件價值太高，顧客需自行購買保險。若造成任何損失，顧客需自行承擔所有風險。</t>
  </si>
  <si>
    <t>2. 每張申報物品價值多於港幣1000 的訂單，本公司每張訂單最高遺失賠償金額為港幣1000，但運費並不會作出賠償 。如貨件價值太高，顧客需自行購買保險。若造成任何損失，顧客需自行承擔所有風險。</t>
  </si>
  <si>
    <t>3. 易碎品除經由本公司檢查及包裝外 (需付港幣200檢查費) ，否則不受保障 (即顧客自行包裝包裹不會受保障) 。如物品價值超過港幣1000建議顧客自行購買額外保險。</t>
  </si>
  <si>
    <t>本公司保留對申報物品價值的最終決定權。</t>
  </si>
  <si>
    <t>POTATOSHIP
QUOTATION
HONG KONG TO US
AIR FREIGHT</t>
  </si>
  <si>
    <t>美國</t>
  </si>
  <si>
    <r>
      <rPr>
        <rFont val="新細明體"/>
        <color theme="1"/>
        <sz val="9.0"/>
      </rPr>
      <t>如需此服務</t>
    </r>
    <r>
      <rPr>
        <rFont val="Roboto"/>
        <color theme="1"/>
        <sz val="9.0"/>
      </rPr>
      <t xml:space="preserve">
</t>
    </r>
    <r>
      <rPr>
        <rFont val="新細明體"/>
        <color theme="1"/>
        <sz val="9.0"/>
      </rPr>
      <t>請輸入數目字</t>
    </r>
    <r>
      <rPr>
        <rFont val="Roboto"/>
        <color theme="1"/>
        <sz val="9.0"/>
      </rPr>
      <t>"1"</t>
    </r>
  </si>
  <si>
    <r>
      <rPr>
        <rFont val="微軟正黑體"/>
        <color rgb="FF000000"/>
        <sz val="9.0"/>
      </rPr>
      <t>集運合箱服務連物料費</t>
    </r>
    <r>
      <rPr>
        <rFont val="Roboto"/>
        <color rgb="FF000000"/>
        <sz val="9.0"/>
      </rPr>
      <t>(</t>
    </r>
    <r>
      <rPr>
        <rFont val="微軟正黑體"/>
        <color rgb="FF000000"/>
        <sz val="9.0"/>
      </rPr>
      <t>保留原包裝</t>
    </r>
    <r>
      <rPr>
        <rFont val="Roboto"/>
        <color rgb="FF000000"/>
        <sz val="9.0"/>
      </rPr>
      <t xml:space="preserve">): </t>
    </r>
    <r>
      <rPr>
        <rFont val="微軟正黑體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</si>
  <si>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9.0"/>
      </rPr>
      <t>運費總數</t>
    </r>
    <r>
      <rPr>
        <rFont val="Roboto"/>
        <color rgb="FF000000"/>
        <sz val="9.0"/>
      </rPr>
      <t>10%</t>
    </r>
  </si>
  <si>
    <t>Remarks / Payment Instructions:</t>
  </si>
  <si>
    <r>
      <rPr>
        <rFont val="Roboto"/>
        <color rgb="FF000000"/>
        <sz val="10.0"/>
      </rPr>
      <t xml:space="preserve">1. </t>
    </r>
    <r>
      <rPr>
        <rFont val="Arial"/>
        <color rgb="FF000000"/>
        <sz val="10.0"/>
      </rPr>
      <t>此乃初步報價，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當我們收到您的包裹後，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會進行量度及磅重，</t>
    </r>
    <r>
      <rPr>
        <rFont val="Roboto"/>
        <color rgb="FF000000"/>
        <sz val="10.0"/>
      </rPr>
      <t xml:space="preserve"> 
</t>
    </r>
    <r>
      <rPr>
        <rFont val="Arial"/>
        <color rgb="FF000000"/>
        <sz val="10.0"/>
      </rPr>
      <t xml:space="preserve">並透過客服告知最終運費。
</t>
    </r>
    <r>
      <rPr>
        <rFont val="Roboto"/>
        <color rgb="FF000000"/>
        <sz val="10.0"/>
      </rPr>
      <t xml:space="preserve">2. </t>
    </r>
    <r>
      <rPr>
        <rFont val="Arial"/>
        <color rgb="FF000000"/>
        <sz val="10.0"/>
      </rPr>
      <t>付款方式</t>
    </r>
    <r>
      <rPr>
        <rFont val="Roboto"/>
        <color rgb="FF000000"/>
        <sz val="10.0"/>
      </rPr>
      <t>: FPS / PAYME / OCTOPUS / BANK</t>
    </r>
  </si>
  <si>
    <t>POTATOSHIP
QUOTATION
HONG KONG TO AU
AIR FREIGHT</t>
  </si>
  <si>
    <t>澳洲</t>
  </si>
  <si>
    <r>
      <rPr>
        <rFont val="新細明體"/>
        <color theme="1"/>
        <sz val="9.0"/>
      </rPr>
      <t>如需此服務</t>
    </r>
    <r>
      <rPr>
        <rFont val="Roboto"/>
        <color theme="1"/>
        <sz val="9.0"/>
      </rPr>
      <t xml:space="preserve">
</t>
    </r>
    <r>
      <rPr>
        <rFont val="新細明體"/>
        <color theme="1"/>
        <sz val="9.0"/>
      </rPr>
      <t>請輸入數目字</t>
    </r>
    <r>
      <rPr>
        <rFont val="Roboto"/>
        <color theme="1"/>
        <sz val="9.0"/>
      </rPr>
      <t>"1"</t>
    </r>
  </si>
  <si>
    <r>
      <rPr>
        <rFont val="微軟正黑體"/>
        <color rgb="FF000000"/>
        <sz val="9.0"/>
      </rPr>
      <t>集運合箱服務連物料費</t>
    </r>
    <r>
      <rPr>
        <rFont val="Roboto"/>
        <color rgb="FF000000"/>
        <sz val="9.0"/>
      </rPr>
      <t>(</t>
    </r>
    <r>
      <rPr>
        <rFont val="微軟正黑體"/>
        <color rgb="FF000000"/>
        <sz val="9.0"/>
      </rPr>
      <t>保留原包裝</t>
    </r>
    <r>
      <rPr>
        <rFont val="Roboto"/>
        <color rgb="FF000000"/>
        <sz val="9.0"/>
      </rPr>
      <t xml:space="preserve">): </t>
    </r>
    <r>
      <rPr>
        <rFont val="微軟正黑體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</si>
  <si>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</si>
  <si>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10.0"/>
      </rPr>
      <t xml:space="preserve">1. </t>
    </r>
    <r>
      <rPr>
        <rFont val="Arial"/>
        <color rgb="FF000000"/>
        <sz val="10.0"/>
      </rPr>
      <t>此乃初步報價，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當我們收到您的包裹後，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會進行量度及磅重，</t>
    </r>
    <r>
      <rPr>
        <rFont val="Roboto"/>
        <color rgb="FF000000"/>
        <sz val="10.0"/>
      </rPr>
      <t xml:space="preserve"> 
</t>
    </r>
    <r>
      <rPr>
        <rFont val="Arial"/>
        <color rgb="FF000000"/>
        <sz val="10.0"/>
      </rPr>
      <t xml:space="preserve">並透過客服告知最終運費。
</t>
    </r>
    <r>
      <rPr>
        <rFont val="Roboto"/>
        <color rgb="FF000000"/>
        <sz val="10.0"/>
      </rPr>
      <t xml:space="preserve">2. </t>
    </r>
    <r>
      <rPr>
        <rFont val="Arial"/>
        <color rgb="FF000000"/>
        <sz val="10.0"/>
      </rPr>
      <t>付款方式</t>
    </r>
    <r>
      <rPr>
        <rFont val="Roboto"/>
        <color rgb="FF000000"/>
        <sz val="10.0"/>
      </rPr>
      <t>: FPS / PAYME / OCTOPUS / BANK</t>
    </r>
  </si>
  <si>
    <t>POTATOSHIP
QUOTATION
SHENZHEN TO UK
AIR FREIGHT</t>
  </si>
  <si>
    <t>深圳</t>
  </si>
  <si>
    <r>
      <rPr>
        <rFont val="新細明體"/>
        <color theme="1"/>
        <sz val="9.0"/>
      </rPr>
      <t>如需此服務</t>
    </r>
    <r>
      <rPr>
        <rFont val="Roboto"/>
        <color theme="1"/>
        <sz val="9.0"/>
      </rPr>
      <t xml:space="preserve">
</t>
    </r>
    <r>
      <rPr>
        <rFont val="新細明體"/>
        <color theme="1"/>
        <sz val="9.0"/>
      </rPr>
      <t>請輸入數目字</t>
    </r>
    <r>
      <rPr>
        <rFont val="Roboto"/>
        <color theme="1"/>
        <sz val="9.0"/>
      </rPr>
      <t>"1"</t>
    </r>
  </si>
  <si>
    <r>
      <rPr>
        <rFont val="微軟正黑體"/>
        <color rgb="FF000000"/>
        <sz val="9.0"/>
      </rPr>
      <t>集運合箱服務連物料費</t>
    </r>
    <r>
      <rPr>
        <rFont val="Roboto"/>
        <color rgb="FF000000"/>
        <sz val="9.0"/>
      </rPr>
      <t>(</t>
    </r>
    <r>
      <rPr>
        <rFont val="微軟正黑體"/>
        <color rgb="FF000000"/>
        <sz val="9.0"/>
      </rPr>
      <t>保留原包裝</t>
    </r>
    <r>
      <rPr>
        <rFont val="Roboto"/>
        <color rgb="FF000000"/>
        <sz val="9.0"/>
      </rPr>
      <t xml:space="preserve">): </t>
    </r>
    <r>
      <rPr>
        <rFont val="微軟正黑體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</si>
  <si>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</si>
  <si>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10.0"/>
      </rPr>
      <t xml:space="preserve">1. </t>
    </r>
    <r>
      <rPr>
        <rFont val="Arial"/>
        <color rgb="FF000000"/>
        <sz val="10.0"/>
      </rPr>
      <t>此乃初步報價，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當我們收到您的包裹後，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會進行量度及磅重，</t>
    </r>
    <r>
      <rPr>
        <rFont val="Roboto"/>
        <color rgb="FF000000"/>
        <sz val="10.0"/>
      </rPr>
      <t xml:space="preserve"> 
</t>
    </r>
    <r>
      <rPr>
        <rFont val="Arial"/>
        <color rgb="FF000000"/>
        <sz val="10.0"/>
      </rPr>
      <t xml:space="preserve">並透過客服告知最終運費。
</t>
    </r>
    <r>
      <rPr>
        <rFont val="Roboto"/>
        <color rgb="FF000000"/>
        <sz val="10.0"/>
      </rPr>
      <t xml:space="preserve">2. </t>
    </r>
    <r>
      <rPr>
        <rFont val="Arial"/>
        <color rgb="FF000000"/>
        <sz val="10.0"/>
      </rPr>
      <t>付款方式</t>
    </r>
    <r>
      <rPr>
        <rFont val="Roboto"/>
        <color rgb="FF000000"/>
        <sz val="10.0"/>
      </rPr>
      <t>: FPS / PAYME / OCTOPUS / BANK</t>
    </r>
  </si>
  <si>
    <t>POTATOSHIP
QUOTATION
SHENZHEN TO US
AIR FREIGHT</t>
  </si>
  <si>
    <r>
      <rPr>
        <rFont val="新細明體"/>
        <color theme="1"/>
        <sz val="9.0"/>
      </rPr>
      <t>如需此服務</t>
    </r>
    <r>
      <rPr>
        <rFont val="Roboto"/>
        <color theme="1"/>
        <sz val="9.0"/>
      </rPr>
      <t xml:space="preserve">
</t>
    </r>
    <r>
      <rPr>
        <rFont val="新細明體"/>
        <color theme="1"/>
        <sz val="9.0"/>
      </rPr>
      <t>請輸入數目字</t>
    </r>
    <r>
      <rPr>
        <rFont val="Roboto"/>
        <color theme="1"/>
        <sz val="9.0"/>
      </rPr>
      <t>"1"</t>
    </r>
  </si>
  <si>
    <r>
      <rPr>
        <rFont val="微軟正黑體"/>
        <color rgb="FF000000"/>
        <sz val="9.0"/>
      </rPr>
      <t>集運合箱服務連物料費</t>
    </r>
    <r>
      <rPr>
        <rFont val="Roboto"/>
        <color rgb="FF000000"/>
        <sz val="9.0"/>
      </rPr>
      <t>(</t>
    </r>
    <r>
      <rPr>
        <rFont val="微軟正黑體"/>
        <color rgb="FF000000"/>
        <sz val="9.0"/>
      </rPr>
      <t>保留原包裝</t>
    </r>
    <r>
      <rPr>
        <rFont val="Roboto"/>
        <color rgb="FF000000"/>
        <sz val="9.0"/>
      </rPr>
      <t xml:space="preserve">): </t>
    </r>
    <r>
      <rPr>
        <rFont val="微軟正黑體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</si>
  <si>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</si>
  <si>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10.0"/>
      </rPr>
      <t xml:space="preserve">1. </t>
    </r>
    <r>
      <rPr>
        <rFont val="Arial"/>
        <color rgb="FF000000"/>
        <sz val="10.0"/>
      </rPr>
      <t>此乃初步報價，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當我們收到您的包裹後，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會進行量度及磅重，</t>
    </r>
    <r>
      <rPr>
        <rFont val="Roboto"/>
        <color rgb="FF000000"/>
        <sz val="10.0"/>
      </rPr>
      <t xml:space="preserve"> 
</t>
    </r>
    <r>
      <rPr>
        <rFont val="Arial"/>
        <color rgb="FF000000"/>
        <sz val="10.0"/>
      </rPr>
      <t xml:space="preserve">並透過客服告知最終運費。
</t>
    </r>
    <r>
      <rPr>
        <rFont val="Roboto"/>
        <color rgb="FF000000"/>
        <sz val="10.0"/>
      </rPr>
      <t xml:space="preserve">2. </t>
    </r>
    <r>
      <rPr>
        <rFont val="Arial"/>
        <color rgb="FF000000"/>
        <sz val="10.0"/>
      </rPr>
      <t>付款方式</t>
    </r>
    <r>
      <rPr>
        <rFont val="Roboto"/>
        <color rgb="FF000000"/>
        <sz val="10.0"/>
      </rPr>
      <t>: FPS / PAYME / OCTOPUS / BANK</t>
    </r>
  </si>
  <si>
    <t>POTATOSHIP
QUOTATION
SHENZHEN TO AU
AIR FREIGHT</t>
  </si>
  <si>
    <r>
      <rPr>
        <rFont val="新細明體"/>
        <color theme="1"/>
        <sz val="9.0"/>
      </rPr>
      <t>如需此服務</t>
    </r>
    <r>
      <rPr>
        <rFont val="Roboto"/>
        <color theme="1"/>
        <sz val="9.0"/>
      </rPr>
      <t xml:space="preserve">
</t>
    </r>
    <r>
      <rPr>
        <rFont val="新細明體"/>
        <color theme="1"/>
        <sz val="9.0"/>
      </rPr>
      <t>請輸入數目字</t>
    </r>
    <r>
      <rPr>
        <rFont val="Roboto"/>
        <color theme="1"/>
        <sz val="9.0"/>
      </rPr>
      <t>"1"</t>
    </r>
  </si>
  <si>
    <r>
      <rPr>
        <rFont val="微軟正黑體"/>
        <color rgb="FF000000"/>
        <sz val="9.0"/>
      </rPr>
      <t>集運合箱服務連物料費</t>
    </r>
    <r>
      <rPr>
        <rFont val="Roboto"/>
        <color rgb="FF000000"/>
        <sz val="9.0"/>
      </rPr>
      <t>(</t>
    </r>
    <r>
      <rPr>
        <rFont val="微軟正黑體"/>
        <color rgb="FF000000"/>
        <sz val="9.0"/>
      </rPr>
      <t>保留原包裝</t>
    </r>
    <r>
      <rPr>
        <rFont val="Roboto"/>
        <color rgb="FF000000"/>
        <sz val="9.0"/>
      </rPr>
      <t xml:space="preserve">): </t>
    </r>
    <r>
      <rPr>
        <rFont val="微軟正黑體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</si>
  <si>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9.0"/>
      </rPr>
      <t>運費總數</t>
    </r>
    <r>
      <rPr>
        <rFont val="Roboto"/>
        <color rgb="FF000000"/>
        <sz val="9.0"/>
      </rPr>
      <t>10%</t>
    </r>
  </si>
  <si>
    <r>
      <rPr>
        <rFont val="Roboto"/>
        <color rgb="FF000000"/>
        <sz val="10.0"/>
      </rPr>
      <t xml:space="preserve">1. </t>
    </r>
    <r>
      <rPr>
        <rFont val="Arial"/>
        <color rgb="FF000000"/>
        <sz val="10.0"/>
      </rPr>
      <t>此乃初步報價，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當我們收到您的包裹後，</t>
    </r>
    <r>
      <rPr>
        <rFont val="Roboto"/>
        <color rgb="FF000000"/>
        <sz val="10.0"/>
      </rPr>
      <t xml:space="preserve"> </t>
    </r>
    <r>
      <rPr>
        <rFont val="Arial"/>
        <color rgb="FF000000"/>
        <sz val="10.0"/>
      </rPr>
      <t>會進行量度及磅重，</t>
    </r>
    <r>
      <rPr>
        <rFont val="Roboto"/>
        <color rgb="FF000000"/>
        <sz val="10.0"/>
      </rPr>
      <t xml:space="preserve"> 
</t>
    </r>
    <r>
      <rPr>
        <rFont val="Arial"/>
        <color rgb="FF000000"/>
        <sz val="10.0"/>
      </rPr>
      <t xml:space="preserve">並透過客服告知最終運費。
</t>
    </r>
    <r>
      <rPr>
        <rFont val="Roboto"/>
        <color rgb="FF000000"/>
        <sz val="10.0"/>
      </rPr>
      <t xml:space="preserve">2. </t>
    </r>
    <r>
      <rPr>
        <rFont val="Arial"/>
        <color rgb="FF000000"/>
        <sz val="10.0"/>
      </rPr>
      <t>付款方式</t>
    </r>
    <r>
      <rPr>
        <rFont val="Roboto"/>
        <color rgb="FF000000"/>
        <sz val="10.0"/>
      </rPr>
      <t>: FPS / PAYME / OCTOPUS / BANK</t>
    </r>
  </si>
  <si>
    <t>POTATOSHIP
PRICE LIST</t>
  </si>
  <si>
    <r>
      <rPr>
        <rFont val="Arial"/>
        <color rgb="FF000000"/>
        <sz val="12.0"/>
      </rPr>
      <t>更新日期</t>
    </r>
    <r>
      <rPr>
        <rFont val="Calibri"/>
        <color rgb="FF000000"/>
        <sz val="12.0"/>
      </rPr>
      <t>: 1 MAY 2023</t>
    </r>
  </si>
  <si>
    <t>寄貨地國家 (寄貨點)</t>
  </si>
  <si>
    <t>目的地國家 (上門)</t>
  </si>
  <si>
    <r>
      <rPr>
        <rFont val="Arial"/>
        <color rgb="FFFFFFFF"/>
        <sz val="14.0"/>
      </rPr>
      <t>重量</t>
    </r>
    <r>
      <rPr>
        <rFont val="Roboto"/>
        <color rgb="FFFFFFFF"/>
        <sz val="14.0"/>
      </rPr>
      <t xml:space="preserve"> (KG) / </t>
    </r>
    <r>
      <rPr>
        <rFont val="Calibri"/>
        <color rgb="FFFFFFFF"/>
        <sz val="14.0"/>
      </rPr>
      <t>價錢(HKD)</t>
    </r>
  </si>
  <si>
    <t>空運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</si>
</sst>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"/>
    <numFmt numFmtId="165" formatCode="[$$-404]#,##0.00"/>
    <numFmt numFmtId="166" formatCode="_(&quot;$&quot;* #,##0.00_);_(&quot;$&quot;* \(#,##0.00\);_(&quot;$&quot;* &quot;-&quot;??_);_(@_)"/>
    <numFmt numFmtId="167" formatCode="_-&quot;$&quot;* #,##0.00_-;\-&quot;$&quot;* #,##0.00_-;_-&quot;$&quot;* &quot;-&quot;??_-;_-@"/>
    <numFmt numFmtId="168" formatCode="_-* #,##0_-;\-* #,##0_-;_-* &quot;-&quot;??_-;_-@"/>
  </numFmts>
  <fonts count="28">
    <font>
      <sz val="10.0"/>
      <color rgb="FF000000"/>
      <name val="Arial"/>
      <scheme val="minor"/>
    </font>
    <font>
      <sz val="12.0"/>
      <color rgb="FF000000"/>
      <name val="Roboto"/>
    </font>
    <font>
      <sz val="10.0"/>
      <color theme="1"/>
      <name val="Roboto"/>
    </font>
    <font>
      <sz val="24.0"/>
      <color rgb="FF7F7F7F"/>
      <name val="Roboto"/>
    </font>
    <font>
      <sz val="18.0"/>
      <color rgb="FF7F7F7F"/>
      <name val="Roboto"/>
    </font>
    <font>
      <sz val="20.0"/>
      <color theme="1"/>
      <name val="Roboto"/>
    </font>
    <font/>
    <font>
      <b/>
      <sz val="20.0"/>
      <color rgb="FFFFFFFF"/>
      <name val="PMingLiu"/>
    </font>
    <font>
      <i/>
      <sz val="9.0"/>
      <color rgb="FF333F4F"/>
      <name val="Roboto"/>
    </font>
    <font>
      <sz val="10.0"/>
      <color rgb="FF000000"/>
      <name val="Arial"/>
    </font>
    <font>
      <sz val="11.0"/>
      <color rgb="FF0070C0"/>
      <name val="Roboto"/>
    </font>
    <font>
      <b/>
      <sz val="9.0"/>
      <color rgb="FFFFFFFF"/>
      <name val="Roboto"/>
    </font>
    <font>
      <b/>
      <sz val="9.0"/>
      <color rgb="FF9900FF"/>
      <name val="Roboto"/>
    </font>
    <font>
      <b/>
      <sz val="9.0"/>
      <color rgb="FF1F3864"/>
      <name val="Roboto"/>
    </font>
    <font>
      <sz val="9.0"/>
      <color theme="1"/>
      <name val="Roboto"/>
    </font>
    <font>
      <sz val="9.0"/>
      <color rgb="FF000000"/>
      <name val="Roboto"/>
    </font>
    <font>
      <sz val="10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FF0000"/>
      <name val="Calibri"/>
    </font>
    <font>
      <color theme="1"/>
      <name val="Arial"/>
      <scheme val="minor"/>
    </font>
    <font>
      <sz val="12.0"/>
      <color rgb="FF000000"/>
      <name val="Calibri"/>
    </font>
    <font>
      <sz val="14.0"/>
      <color rgb="FFFFFFFF"/>
      <name val="Calibri"/>
    </font>
    <font>
      <b/>
      <sz val="14.0"/>
      <color rgb="FFFFFFFF"/>
      <name val="Microsoft JhengHei"/>
    </font>
    <font>
      <sz val="12.0"/>
      <color theme="1"/>
      <name val="Roboto"/>
    </font>
  </fonts>
  <fills count="10">
    <fill>
      <patternFill patternType="none"/>
    </fill>
    <fill>
      <patternFill patternType="lightGray"/>
    </fill>
    <fill>
      <patternFill patternType="solid">
        <fgColor rgb="FFEB714A"/>
        <bgColor rgb="FFEB714A"/>
      </patternFill>
    </fill>
    <fill>
      <patternFill patternType="solid">
        <fgColor rgb="FF757070"/>
        <bgColor rgb="FF757070"/>
      </patternFill>
    </fill>
    <fill>
      <patternFill patternType="solid">
        <fgColor rgb="FF42B075"/>
        <bgColor rgb="FF42B075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theme="9"/>
        <bgColor theme="9"/>
      </patternFill>
    </fill>
    <fill>
      <patternFill patternType="solid">
        <fgColor rgb="FFD0CECE"/>
        <bgColor rgb="FFD0CECE"/>
      </patternFill>
    </fill>
  </fills>
  <borders count="23">
    <border/>
    <border>
      <left/>
      <right/>
      <top/>
      <bottom/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top/>
      <bottom style="thin">
        <color rgb="FFBFBFBF"/>
      </bottom>
    </border>
    <border>
      <top/>
      <bottom style="thin">
        <color rgb="FFBFBFBF"/>
      </bottom>
    </border>
    <border>
      <left/>
      <right/>
      <top/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/>
      <right/>
      <top/>
    </border>
    <border>
      <left/>
      <right/>
    </border>
    <border>
      <left/>
      <right/>
      <bottom style="thin">
        <color rgb="FFBFBFBF"/>
      </bottom>
    </border>
    <border>
      <left style="thin">
        <color rgb="FFBFBFBF"/>
      </left>
      <right/>
      <top style="thin">
        <color rgb="FFBFBFBF"/>
      </top>
      <bottom/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0" fillId="0" fontId="2" numFmtId="0" xfId="0" applyFont="1"/>
    <xf borderId="0" fillId="0" fontId="3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right" shrinkToFit="0" vertical="center" wrapText="1"/>
    </xf>
    <xf borderId="2" fillId="3" fontId="5" numFmtId="0" xfId="0" applyAlignment="1" applyBorder="1" applyFill="1" applyFont="1">
      <alignment horizontal="right" readingOrder="0" vertical="center"/>
    </xf>
    <xf borderId="3" fillId="0" fontId="6" numFmtId="0" xfId="0" applyBorder="1" applyFont="1"/>
    <xf borderId="4" fillId="2" fontId="7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horizontal="right" vertical="top"/>
    </xf>
    <xf borderId="0" fillId="0" fontId="9" numFmtId="0" xfId="0" applyFont="1"/>
    <xf borderId="2" fillId="3" fontId="5" numFmtId="0" xfId="0" applyAlignment="1" applyBorder="1" applyFont="1">
      <alignment horizontal="right" vertical="center"/>
    </xf>
    <xf borderId="4" fillId="2" fontId="7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left" vertical="center"/>
    </xf>
    <xf borderId="5" fillId="2" fontId="11" numFmtId="0" xfId="0" applyAlignment="1" applyBorder="1" applyFont="1">
      <alignment horizontal="right" vertical="center"/>
    </xf>
    <xf borderId="6" fillId="0" fontId="6" numFmtId="0" xfId="0" applyBorder="1" applyFont="1"/>
    <xf borderId="7" fillId="4" fontId="12" numFmtId="0" xfId="0" applyAlignment="1" applyBorder="1" applyFill="1" applyFont="1">
      <alignment horizontal="center" shrinkToFit="0" vertical="center" wrapText="1"/>
    </xf>
    <xf borderId="7" fillId="2" fontId="11" numFmtId="0" xfId="0" applyAlignment="1" applyBorder="1" applyFont="1">
      <alignment horizontal="center" shrinkToFit="0" vertical="center" wrapText="1"/>
    </xf>
    <xf borderId="7" fillId="2" fontId="11" numFmtId="0" xfId="0" applyAlignment="1" applyBorder="1" applyFont="1">
      <alignment horizontal="center" vertical="center"/>
    </xf>
    <xf borderId="0" fillId="0" fontId="13" numFmtId="0" xfId="0" applyAlignment="1" applyFont="1">
      <alignment horizontal="center" vertical="center"/>
    </xf>
    <xf borderId="8" fillId="3" fontId="14" numFmtId="0" xfId="0" applyAlignment="1" applyBorder="1" applyFont="1">
      <alignment horizontal="right" vertical="center"/>
    </xf>
    <xf borderId="9" fillId="0" fontId="6" numFmtId="0" xfId="0" applyBorder="1" applyFont="1"/>
    <xf borderId="10" fillId="3" fontId="15" numFmtId="0" xfId="0" applyAlignment="1" applyBorder="1" applyFont="1">
      <alignment horizontal="center" vertical="center"/>
    </xf>
    <xf borderId="10" fillId="3" fontId="15" numFmtId="2" xfId="0" applyAlignment="1" applyBorder="1" applyFont="1" applyNumberFormat="1">
      <alignment horizontal="right" vertical="center"/>
    </xf>
    <xf borderId="0" fillId="0" fontId="15" numFmtId="2" xfId="0" applyAlignment="1" applyFont="1" applyNumberFormat="1">
      <alignment horizontal="right" vertical="center"/>
    </xf>
    <xf borderId="11" fillId="0" fontId="15" numFmtId="0" xfId="0" applyAlignment="1" applyBorder="1" applyFont="1">
      <alignment horizontal="right" vertical="center"/>
    </xf>
    <xf borderId="12" fillId="0" fontId="6" numFmtId="0" xfId="0" applyBorder="1" applyFont="1"/>
    <xf borderId="13" fillId="4" fontId="15" numFmtId="0" xfId="0" applyAlignment="1" applyBorder="1" applyFont="1">
      <alignment horizontal="center" readingOrder="0" vertical="center"/>
    </xf>
    <xf borderId="14" fillId="0" fontId="15" numFmtId="2" xfId="0" applyAlignment="1" applyBorder="1" applyFont="1" applyNumberFormat="1">
      <alignment horizontal="center" vertical="center"/>
    </xf>
    <xf borderId="14" fillId="0" fontId="15" numFmtId="164" xfId="0" applyAlignment="1" applyBorder="1" applyFont="1" applyNumberFormat="1">
      <alignment horizontal="right" vertical="center"/>
    </xf>
    <xf borderId="14" fillId="0" fontId="15" numFmtId="165" xfId="0" applyAlignment="1" applyBorder="1" applyFont="1" applyNumberFormat="1">
      <alignment horizontal="right" vertical="center"/>
    </xf>
    <xf borderId="10" fillId="3" fontId="15" numFmtId="165" xfId="0" applyAlignment="1" applyBorder="1" applyFont="1" applyNumberFormat="1">
      <alignment horizontal="right" vertical="center"/>
    </xf>
    <xf borderId="8" fillId="0" fontId="15" numFmtId="0" xfId="0" applyAlignment="1" applyBorder="1" applyFont="1">
      <alignment horizontal="right" vertical="center"/>
    </xf>
    <xf borderId="13" fillId="4" fontId="15" numFmtId="0" xfId="0" applyAlignment="1" applyBorder="1" applyFont="1">
      <alignment horizontal="center" vertical="center"/>
    </xf>
    <xf borderId="10" fillId="0" fontId="15" numFmtId="2" xfId="0" applyAlignment="1" applyBorder="1" applyFont="1" applyNumberFormat="1">
      <alignment horizontal="right" vertical="center"/>
    </xf>
    <xf borderId="10" fillId="0" fontId="15" numFmtId="165" xfId="0" applyAlignment="1" applyBorder="1" applyFont="1" applyNumberFormat="1">
      <alignment horizontal="right" vertical="center"/>
    </xf>
    <xf borderId="10" fillId="5" fontId="15" numFmtId="2" xfId="0" applyAlignment="1" applyBorder="1" applyFill="1" applyFont="1" applyNumberFormat="1">
      <alignment horizontal="right" vertical="center"/>
    </xf>
    <xf borderId="10" fillId="5" fontId="15" numFmtId="165" xfId="0" applyAlignment="1" applyBorder="1" applyFont="1" applyNumberFormat="1">
      <alignment horizontal="right" vertical="center"/>
    </xf>
    <xf borderId="10" fillId="3" fontId="14" numFmtId="2" xfId="0" applyAlignment="1" applyBorder="1" applyFont="1" applyNumberFormat="1">
      <alignment horizontal="center" shrinkToFit="0" vertical="center" wrapText="1"/>
    </xf>
    <xf borderId="10" fillId="3" fontId="14" numFmtId="0" xfId="0" applyAlignment="1" applyBorder="1" applyFont="1">
      <alignment horizontal="center" vertical="center"/>
    </xf>
    <xf borderId="8" fillId="5" fontId="15" numFmtId="0" xfId="0" applyAlignment="1" applyBorder="1" applyFont="1">
      <alignment horizontal="right" vertical="center"/>
    </xf>
    <xf borderId="14" fillId="4" fontId="15" numFmtId="0" xfId="0" applyAlignment="1" applyBorder="1" applyFont="1">
      <alignment horizontal="center" readingOrder="0" vertical="center"/>
    </xf>
    <xf borderId="10" fillId="5" fontId="15" numFmtId="166" xfId="0" applyAlignment="1" applyBorder="1" applyFont="1" applyNumberFormat="1">
      <alignment horizontal="center" readingOrder="0" vertical="center"/>
    </xf>
    <xf borderId="14" fillId="4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readingOrder="0" shrinkToFit="0" vertical="center" wrapText="1"/>
    </xf>
    <xf borderId="15" fillId="0" fontId="16" numFmtId="0" xfId="0" applyAlignment="1" applyBorder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vertical="center"/>
    </xf>
    <xf borderId="16" fillId="0" fontId="15" numFmtId="2" xfId="0" applyAlignment="1" applyBorder="1" applyFont="1" applyNumberFormat="1">
      <alignment horizontal="right" vertical="center"/>
    </xf>
    <xf borderId="0" fillId="0" fontId="15" numFmtId="2" xfId="0" applyAlignment="1" applyFont="1" applyNumberFormat="1">
      <alignment vertical="center"/>
    </xf>
    <xf borderId="0" fillId="0" fontId="16" numFmtId="0" xfId="0" applyAlignment="1" applyFont="1">
      <alignment horizontal="left" readingOrder="0" shrinkToFit="0" vertical="center" wrapText="1"/>
    </xf>
    <xf borderId="16" fillId="0" fontId="15" numFmtId="165" xfId="0" applyAlignment="1" applyBorder="1" applyFont="1" applyNumberFormat="1">
      <alignment vertical="center"/>
    </xf>
    <xf borderId="0" fillId="0" fontId="19" numFmtId="0" xfId="0" applyAlignment="1" applyFont="1">
      <alignment horizontal="center" vertical="center"/>
    </xf>
    <xf borderId="17" fillId="0" fontId="17" numFmtId="0" xfId="0" applyAlignment="1" applyBorder="1" applyFont="1">
      <alignment horizontal="right" vertical="center"/>
    </xf>
    <xf borderId="18" fillId="0" fontId="20" numFmtId="167" xfId="0" applyAlignment="1" applyBorder="1" applyFont="1" applyNumberFormat="1">
      <alignment vertical="center"/>
    </xf>
    <xf borderId="0" fillId="0" fontId="21" numFmtId="167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6" fontId="2" numFmtId="0" xfId="0" applyFill="1" applyFont="1"/>
    <xf borderId="0" fillId="0" fontId="22" numFmtId="0" xfId="0" applyAlignment="1" applyFont="1">
      <alignment shrinkToFit="0" vertical="top" wrapText="1"/>
    </xf>
    <xf borderId="0" fillId="6" fontId="23" numFmtId="0" xfId="0" applyFont="1"/>
    <xf borderId="1" fillId="2" fontId="2" numFmtId="0" xfId="0" applyBorder="1" applyFont="1"/>
    <xf borderId="8" fillId="3" fontId="5" numFmtId="0" xfId="0" applyAlignment="1" applyBorder="1" applyFont="1">
      <alignment horizontal="right" vertical="center"/>
    </xf>
    <xf borderId="7" fillId="2" fontId="7" numFmtId="0" xfId="0" applyAlignment="1" applyBorder="1" applyFont="1">
      <alignment horizontal="center" shrinkToFit="0" vertical="center" wrapText="1"/>
    </xf>
    <xf borderId="14" fillId="0" fontId="15" numFmtId="2" xfId="0" applyAlignment="1" applyBorder="1" applyFont="1" applyNumberFormat="1">
      <alignment horizontal="right" vertical="center"/>
    </xf>
    <xf borderId="15" fillId="0" fontId="15" numFmtId="0" xfId="0" applyAlignment="1" applyBorder="1" applyFont="1">
      <alignment shrinkToFit="0" vertical="center" wrapText="1"/>
    </xf>
    <xf borderId="7" fillId="2" fontId="7" numFmtId="0" xfId="0" applyAlignment="1" applyBorder="1" applyFont="1">
      <alignment horizontal="center" readingOrder="0" shrinkToFit="0" vertical="center" wrapText="1"/>
    </xf>
    <xf borderId="0" fillId="0" fontId="24" numFmtId="0" xfId="0" applyAlignment="1" applyFont="1">
      <alignment readingOrder="0"/>
    </xf>
    <xf borderId="4" fillId="7" fontId="25" numFmtId="0" xfId="0" applyAlignment="1" applyBorder="1" applyFill="1" applyFont="1">
      <alignment readingOrder="0" vertical="center"/>
    </xf>
    <xf borderId="0" fillId="2" fontId="26" numFmtId="0" xfId="0" applyAlignment="1" applyFont="1">
      <alignment horizontal="center" readingOrder="0" shrinkToFit="0" vertical="center" wrapText="1"/>
    </xf>
    <xf borderId="0" fillId="8" fontId="26" numFmtId="0" xfId="0" applyAlignment="1" applyFill="1" applyFont="1">
      <alignment horizontal="center" readingOrder="0" shrinkToFit="0" vertical="center" wrapText="1"/>
    </xf>
    <xf borderId="2" fillId="7" fontId="25" numFmtId="0" xfId="0" applyAlignment="1" applyBorder="1" applyFont="1">
      <alignment readingOrder="0" vertical="center"/>
    </xf>
    <xf borderId="19" fillId="2" fontId="26" numFmtId="0" xfId="0" applyAlignment="1" applyBorder="1" applyFont="1">
      <alignment horizontal="center" readingOrder="0" shrinkToFit="0" vertical="center" wrapText="1"/>
    </xf>
    <xf borderId="19" fillId="8" fontId="26" numFmtId="0" xfId="0" applyAlignment="1" applyBorder="1" applyFont="1">
      <alignment horizontal="center" readingOrder="0" shrinkToFit="0" vertical="center" wrapText="1"/>
    </xf>
    <xf borderId="20" fillId="2" fontId="26" numFmtId="0" xfId="0" applyAlignment="1" applyBorder="1" applyFont="1">
      <alignment horizontal="center" readingOrder="0" shrinkToFit="0" vertical="center" wrapText="1"/>
    </xf>
    <xf borderId="21" fillId="2" fontId="26" numFmtId="0" xfId="0" applyAlignment="1" applyBorder="1" applyFont="1">
      <alignment horizontal="center" readingOrder="0" shrinkToFit="0" vertical="center" wrapText="1"/>
    </xf>
    <xf borderId="21" fillId="8" fontId="26" numFmtId="0" xfId="0" applyAlignment="1" applyBorder="1" applyFont="1">
      <alignment horizontal="center" readingOrder="0" shrinkToFit="0" vertical="center" wrapText="1"/>
    </xf>
    <xf borderId="22" fillId="3" fontId="27" numFmtId="0" xfId="0" applyAlignment="1" applyBorder="1" applyFont="1">
      <alignment horizontal="right" vertical="center"/>
    </xf>
    <xf borderId="22" fillId="9" fontId="27" numFmtId="168" xfId="0" applyAlignment="1" applyBorder="1" applyFill="1" applyFont="1" applyNumberFormat="1">
      <alignment horizontal="right" readingOrder="0" vertical="center"/>
    </xf>
    <xf borderId="0" fillId="0" fontId="9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1257300</xdr:colOff>
      <xdr:row>1</xdr:row>
      <xdr:rowOff>9525</xdr:rowOff>
    </xdr:from>
    <xdr:ext cx="1600200" cy="1647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1257300</xdr:colOff>
      <xdr:row>1</xdr:row>
      <xdr:rowOff>9525</xdr:rowOff>
    </xdr:from>
    <xdr:ext cx="1600200" cy="1647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1257300</xdr:colOff>
      <xdr:row>1</xdr:row>
      <xdr:rowOff>9525</xdr:rowOff>
    </xdr:from>
    <xdr:ext cx="1600200" cy="1647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1257300</xdr:colOff>
      <xdr:row>1</xdr:row>
      <xdr:rowOff>9525</xdr:rowOff>
    </xdr:from>
    <xdr:ext cx="1600200" cy="1647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1257300</xdr:colOff>
      <xdr:row>1</xdr:row>
      <xdr:rowOff>9525</xdr:rowOff>
    </xdr:from>
    <xdr:ext cx="1600200" cy="1647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1257300</xdr:colOff>
      <xdr:row>1</xdr:row>
      <xdr:rowOff>9525</xdr:rowOff>
    </xdr:from>
    <xdr:ext cx="1600200" cy="16478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1257300</xdr:colOff>
      <xdr:row>1</xdr:row>
      <xdr:rowOff>9525</xdr:rowOff>
    </xdr:from>
    <xdr:ext cx="1247775" cy="1285875"/>
    <xdr:pic>
      <xdr:nvPicPr>
        <xdr:cNvPr id="0" name="image1.jpg" title="圖片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52.38"/>
    <col customWidth="1" min="3" max="3" width="7.38"/>
    <col customWidth="1" min="4" max="5" width="16.38"/>
    <col customWidth="1" min="6" max="6" width="20.25"/>
    <col customWidth="1" min="7" max="7" width="25.13"/>
    <col customWidth="1" min="8" max="8" width="4.0"/>
    <col customWidth="1" min="9" max="11" width="17.25"/>
    <col customWidth="1" min="12" max="26" width="14.38"/>
  </cols>
  <sheetData>
    <row r="1" ht="14.25" customHeight="1">
      <c r="A1" s="1"/>
      <c r="B1" s="1"/>
      <c r="C1" s="1"/>
      <c r="D1" s="1"/>
      <c r="E1" s="1"/>
      <c r="F1" s="1"/>
      <c r="G1" s="1"/>
      <c r="H1" s="1"/>
    </row>
    <row r="2" ht="132.0" customHeight="1">
      <c r="A2" s="2"/>
      <c r="B2" s="3" t="s">
        <v>0</v>
      </c>
      <c r="D2" s="4"/>
      <c r="E2" s="4"/>
      <c r="F2" s="2"/>
      <c r="G2" s="5" t="s">
        <v>1</v>
      </c>
      <c r="H2" s="6"/>
    </row>
    <row r="3" ht="33.75" customHeight="1">
      <c r="A3" s="2"/>
      <c r="B3" s="7" t="s">
        <v>2</v>
      </c>
      <c r="C3" s="8"/>
      <c r="D3" s="9" t="s">
        <v>3</v>
      </c>
      <c r="E3" s="4"/>
      <c r="F3" s="10"/>
      <c r="G3" s="11"/>
      <c r="H3" s="10"/>
    </row>
    <row r="4" ht="33.75" customHeight="1">
      <c r="A4" s="2"/>
      <c r="B4" s="12" t="s">
        <v>4</v>
      </c>
      <c r="C4" s="8"/>
      <c r="D4" s="13" t="s">
        <v>5</v>
      </c>
      <c r="E4" s="4"/>
      <c r="F4" s="10"/>
      <c r="G4" s="11"/>
      <c r="H4" s="10"/>
    </row>
    <row r="5" ht="18.0" customHeight="1">
      <c r="A5" s="2"/>
      <c r="B5" s="14"/>
      <c r="C5" s="4"/>
      <c r="D5" s="4"/>
      <c r="E5" s="4"/>
      <c r="F5" s="10"/>
      <c r="H5" s="10"/>
    </row>
    <row r="6" ht="34.5" customHeight="1">
      <c r="A6" s="2"/>
      <c r="B6" s="15" t="s">
        <v>6</v>
      </c>
      <c r="C6" s="16"/>
      <c r="D6" s="17" t="s">
        <v>7</v>
      </c>
      <c r="E6" s="18"/>
      <c r="F6" s="18" t="s">
        <v>8</v>
      </c>
      <c r="G6" s="19" t="s">
        <v>9</v>
      </c>
      <c r="H6" s="20"/>
    </row>
    <row r="7" ht="18.0" customHeight="1">
      <c r="A7" s="2"/>
      <c r="B7" s="21" t="s">
        <v>10</v>
      </c>
      <c r="C7" s="22"/>
      <c r="D7" s="23"/>
      <c r="E7" s="23"/>
      <c r="F7" s="24"/>
      <c r="G7" s="24"/>
      <c r="H7" s="25"/>
    </row>
    <row r="8" ht="18.0" customHeight="1">
      <c r="A8" s="2"/>
      <c r="B8" s="26" t="s">
        <v>11</v>
      </c>
      <c r="C8" s="27"/>
      <c r="D8" s="28">
        <v>4.0</v>
      </c>
      <c r="E8" s="29" t="s">
        <v>12</v>
      </c>
      <c r="F8" s="30">
        <f>CEILING(D8,0.5)</f>
        <v>4</v>
      </c>
      <c r="G8" s="31">
        <f>IF(ISERROR(VLOOKUP(F8,'運費價目表'!$B$7:$E$36,2,FALSE)),"超出包裹重量上限15KG",VLOOKUP(F8,'運費價目表'!$B$7:$E$36,2,FALSE))</f>
        <v>483</v>
      </c>
      <c r="H8" s="25"/>
    </row>
    <row r="9" ht="18.0" customHeight="1">
      <c r="A9" s="2"/>
      <c r="B9" s="21" t="s">
        <v>13</v>
      </c>
      <c r="C9" s="22"/>
      <c r="D9" s="23"/>
      <c r="E9" s="23"/>
      <c r="F9" s="24"/>
      <c r="G9" s="32"/>
      <c r="H9" s="25"/>
    </row>
    <row r="10" ht="18.0" customHeight="1">
      <c r="A10" s="2"/>
      <c r="B10" s="26" t="s">
        <v>14</v>
      </c>
      <c r="C10" s="27"/>
      <c r="D10" s="23"/>
      <c r="E10" s="29" t="s">
        <v>15</v>
      </c>
      <c r="F10" s="30">
        <f>CEILING((D11*D12*D13)/5000,0.5)</f>
        <v>10.5</v>
      </c>
      <c r="G10" s="31">
        <f>IF(ISERROR(VLOOKUP(F10,'運費價目表'!$B$7:$E$36,2,FALSE)),"體積重過大， 請聯絡客服",VLOOKUP(F10,'運費價目表'!$B$7:$E$36,2,FALSE))</f>
        <v>1198</v>
      </c>
      <c r="H10" s="25"/>
    </row>
    <row r="11" ht="18.0" customHeight="1">
      <c r="A11" s="2"/>
      <c r="B11" s="33" t="s">
        <v>16</v>
      </c>
      <c r="C11" s="22"/>
      <c r="D11" s="34">
        <v>48.0</v>
      </c>
      <c r="E11" s="35"/>
      <c r="F11" s="35"/>
      <c r="G11" s="36"/>
      <c r="H11" s="25"/>
    </row>
    <row r="12" ht="18.0" customHeight="1">
      <c r="A12" s="2"/>
      <c r="B12" s="33" t="s">
        <v>17</v>
      </c>
      <c r="C12" s="22"/>
      <c r="D12" s="34">
        <v>33.0</v>
      </c>
      <c r="E12" s="37"/>
      <c r="F12" s="37"/>
      <c r="G12" s="38"/>
      <c r="H12" s="25"/>
    </row>
    <row r="13" ht="18.0" customHeight="1">
      <c r="A13" s="2"/>
      <c r="B13" s="33" t="s">
        <v>18</v>
      </c>
      <c r="C13" s="22"/>
      <c r="D13" s="34">
        <v>33.0</v>
      </c>
      <c r="E13" s="35"/>
      <c r="F13" s="35"/>
      <c r="G13" s="36"/>
      <c r="H13" s="25"/>
    </row>
    <row r="14" ht="30.75" customHeight="1">
      <c r="A14" s="2"/>
      <c r="B14" s="21" t="s">
        <v>19</v>
      </c>
      <c r="C14" s="22"/>
      <c r="D14" s="39" t="s">
        <v>20</v>
      </c>
      <c r="E14" s="40" t="s">
        <v>21</v>
      </c>
      <c r="F14" s="24"/>
      <c r="G14" s="32"/>
      <c r="H14" s="25"/>
      <c r="I14" s="11"/>
      <c r="J14" s="11"/>
      <c r="K14" s="11"/>
    </row>
    <row r="15" ht="18.0" customHeight="1">
      <c r="A15" s="2"/>
      <c r="B15" s="33" t="s">
        <v>22</v>
      </c>
      <c r="C15" s="22"/>
      <c r="D15" s="34">
        <v>1.0</v>
      </c>
      <c r="E15" s="29" t="s">
        <v>23</v>
      </c>
      <c r="F15" s="35"/>
      <c r="G15" s="38">
        <f>IF(D15=1,G19*10%,"沒有此服務")</f>
        <v>119.8</v>
      </c>
      <c r="H15" s="25"/>
      <c r="I15" s="11"/>
      <c r="J15" s="11"/>
      <c r="K15" s="11"/>
    </row>
    <row r="16" ht="18.0" customHeight="1">
      <c r="A16" s="2"/>
      <c r="B16" s="41" t="s">
        <v>24</v>
      </c>
      <c r="C16" s="22"/>
      <c r="D16" s="42">
        <v>1.0</v>
      </c>
      <c r="E16" s="43">
        <v>100.0</v>
      </c>
      <c r="F16" s="37"/>
      <c r="G16" s="38">
        <f t="shared" ref="G16:G17" si="1">E16*D16</f>
        <v>100</v>
      </c>
      <c r="H16" s="25"/>
      <c r="I16" s="11"/>
      <c r="J16" s="11"/>
      <c r="K16" s="11"/>
    </row>
    <row r="17" ht="18.0" customHeight="1">
      <c r="A17" s="2"/>
      <c r="B17" s="41" t="s">
        <v>25</v>
      </c>
      <c r="C17" s="22"/>
      <c r="D17" s="44"/>
      <c r="E17" s="43">
        <v>150.0</v>
      </c>
      <c r="F17" s="37"/>
      <c r="G17" s="38">
        <f t="shared" si="1"/>
        <v>0</v>
      </c>
      <c r="H17" s="25"/>
      <c r="I17" s="11"/>
      <c r="J17" s="11"/>
      <c r="K17" s="11"/>
    </row>
    <row r="18" ht="19.5" customHeight="1">
      <c r="A18" s="2"/>
      <c r="B18" s="45" t="s">
        <v>26</v>
      </c>
      <c r="C18" s="46"/>
      <c r="D18" s="47"/>
      <c r="E18" s="47"/>
      <c r="F18" s="48" t="s">
        <v>27</v>
      </c>
      <c r="G18" s="49" t="str">
        <f>IF(G8&gt;G10,"實際重量計算","體積重量計算")</f>
        <v>體積重量計算</v>
      </c>
      <c r="H18" s="50"/>
    </row>
    <row r="19" ht="19.5" customHeight="1">
      <c r="A19" s="2"/>
      <c r="B19" s="51" t="s">
        <v>28</v>
      </c>
      <c r="D19" s="47"/>
      <c r="E19" s="47"/>
      <c r="F19" s="48" t="s">
        <v>29</v>
      </c>
      <c r="G19" s="52">
        <f>IF(G8&gt;G10,G8,G10)</f>
        <v>1198</v>
      </c>
      <c r="H19" s="50"/>
    </row>
    <row r="20" ht="19.5" customHeight="1">
      <c r="A20" s="2"/>
      <c r="D20" s="47"/>
      <c r="E20" s="47"/>
      <c r="F20" s="48" t="s">
        <v>30</v>
      </c>
      <c r="G20" s="52">
        <f>SUM(G15:G17)</f>
        <v>219.8</v>
      </c>
      <c r="H20" s="50"/>
    </row>
    <row r="21" ht="33.75" customHeight="1">
      <c r="A21" s="2"/>
      <c r="B21" s="53"/>
      <c r="D21" s="47"/>
      <c r="E21" s="47"/>
      <c r="F21" s="54" t="s">
        <v>31</v>
      </c>
      <c r="G21" s="55">
        <f>G19+G20</f>
        <v>1417.8</v>
      </c>
      <c r="H21" s="56"/>
    </row>
    <row r="22" ht="9.75" customHeight="1">
      <c r="A22" s="2"/>
      <c r="B22" s="57"/>
      <c r="H22" s="57"/>
    </row>
    <row r="23" ht="9.75" customHeight="1">
      <c r="A23" s="2"/>
      <c r="B23" s="57"/>
      <c r="C23" s="57"/>
      <c r="D23" s="57"/>
      <c r="E23" s="57"/>
      <c r="F23" s="57"/>
      <c r="G23" s="57"/>
      <c r="H23" s="57"/>
    </row>
    <row r="24" ht="15.75" customHeight="1">
      <c r="A24" s="58"/>
      <c r="B24" s="59" t="s">
        <v>32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58"/>
      <c r="B25" s="59" t="s">
        <v>33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58"/>
      <c r="B26" s="59" t="s">
        <v>34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58"/>
      <c r="B27" s="59" t="s">
        <v>35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1"/>
      <c r="B28" s="61"/>
      <c r="C28" s="61"/>
      <c r="D28" s="61"/>
      <c r="E28" s="61"/>
      <c r="F28" s="61"/>
      <c r="G28" s="61"/>
      <c r="H28" s="61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2">
    <mergeCell ref="B2:C2"/>
    <mergeCell ref="B3:C3"/>
    <mergeCell ref="B4:C4"/>
    <mergeCell ref="B6:C6"/>
    <mergeCell ref="B7:C7"/>
    <mergeCell ref="B8:C8"/>
    <mergeCell ref="B9:C9"/>
    <mergeCell ref="B17:C17"/>
    <mergeCell ref="B19:C20"/>
    <mergeCell ref="B21:C21"/>
    <mergeCell ref="B22:G22"/>
    <mergeCell ref="B24:K24"/>
    <mergeCell ref="B25:K25"/>
    <mergeCell ref="B26:K26"/>
    <mergeCell ref="B27:K27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bottom="0.0" footer="0.0" header="0.0" left="0.0" right="0.0" top="0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52.38"/>
    <col customWidth="1" min="3" max="3" width="7.38"/>
    <col customWidth="1" min="4" max="5" width="16.38"/>
    <col customWidth="1" min="6" max="7" width="20.25"/>
    <col customWidth="1" min="8" max="8" width="4.0"/>
    <col customWidth="1" min="9" max="11" width="17.25"/>
    <col customWidth="1" min="12" max="26" width="14.38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1"/>
      <c r="J1" s="11"/>
      <c r="K1" s="11"/>
    </row>
    <row r="2" ht="132.0" customHeight="1">
      <c r="A2" s="2"/>
      <c r="B2" s="3" t="s">
        <v>36</v>
      </c>
      <c r="D2" s="4"/>
      <c r="E2" s="4"/>
      <c r="F2" s="2"/>
      <c r="G2" s="5" t="s">
        <v>1</v>
      </c>
      <c r="H2" s="6"/>
      <c r="I2" s="11"/>
      <c r="J2" s="11"/>
      <c r="K2" s="11"/>
    </row>
    <row r="3" ht="33.75" customHeight="1">
      <c r="A3" s="2"/>
      <c r="B3" s="7" t="s">
        <v>2</v>
      </c>
      <c r="C3" s="8"/>
      <c r="D3" s="9" t="s">
        <v>3</v>
      </c>
      <c r="E3" s="4"/>
      <c r="F3" s="10"/>
      <c r="G3" s="11"/>
      <c r="H3" s="10"/>
      <c r="I3" s="11"/>
      <c r="J3" s="11"/>
      <c r="K3" s="11"/>
    </row>
    <row r="4" ht="33.75" customHeight="1">
      <c r="A4" s="2"/>
      <c r="B4" s="62" t="s">
        <v>4</v>
      </c>
      <c r="C4" s="22"/>
      <c r="D4" s="63" t="s">
        <v>37</v>
      </c>
      <c r="E4" s="4"/>
      <c r="F4" s="10"/>
      <c r="G4" s="11"/>
      <c r="H4" s="10"/>
      <c r="I4" s="11"/>
      <c r="J4" s="11"/>
      <c r="K4" s="11"/>
    </row>
    <row r="5" ht="18.0" customHeight="1">
      <c r="A5" s="2"/>
      <c r="B5" s="14"/>
      <c r="C5" s="4"/>
      <c r="D5" s="4"/>
      <c r="E5" s="4"/>
      <c r="F5" s="10"/>
      <c r="G5" s="11"/>
      <c r="H5" s="10"/>
      <c r="I5" s="11"/>
      <c r="J5" s="11"/>
      <c r="K5" s="11"/>
    </row>
    <row r="6" ht="34.5" customHeight="1">
      <c r="A6" s="2"/>
      <c r="B6" s="15" t="s">
        <v>6</v>
      </c>
      <c r="C6" s="16"/>
      <c r="D6" s="17" t="s">
        <v>7</v>
      </c>
      <c r="E6" s="18"/>
      <c r="F6" s="18" t="s">
        <v>8</v>
      </c>
      <c r="G6" s="19" t="s">
        <v>9</v>
      </c>
      <c r="H6" s="20"/>
      <c r="I6" s="11"/>
      <c r="J6" s="11"/>
      <c r="K6" s="11"/>
    </row>
    <row r="7" ht="18.0" customHeight="1">
      <c r="A7" s="2"/>
      <c r="B7" s="21" t="s">
        <v>10</v>
      </c>
      <c r="C7" s="22"/>
      <c r="D7" s="23"/>
      <c r="E7" s="23"/>
      <c r="F7" s="24"/>
      <c r="G7" s="24"/>
      <c r="H7" s="25"/>
      <c r="I7" s="11"/>
      <c r="J7" s="11"/>
      <c r="K7" s="11"/>
    </row>
    <row r="8" ht="18.0" customHeight="1">
      <c r="A8" s="2"/>
      <c r="B8" s="26" t="s">
        <v>11</v>
      </c>
      <c r="C8" s="27"/>
      <c r="D8" s="34">
        <v>8.4</v>
      </c>
      <c r="E8" s="64" t="s">
        <v>12</v>
      </c>
      <c r="F8" s="30">
        <f>CEILING(D8,0.5)</f>
        <v>8.5</v>
      </c>
      <c r="G8" s="31">
        <f>IF(ISERROR(VLOOKUP(F8,'運費價目表'!$B$7:$E$36,3,FALSE)),"超出包裹重量上限15KG",VLOOKUP(F8,'運費價目表'!$B$7:$E$36,3,FALSE))</f>
        <v>1148</v>
      </c>
      <c r="H8" s="25"/>
      <c r="I8" s="11"/>
      <c r="J8" s="11"/>
      <c r="K8" s="11"/>
    </row>
    <row r="9" ht="18.0" customHeight="1">
      <c r="A9" s="2"/>
      <c r="B9" s="21" t="s">
        <v>13</v>
      </c>
      <c r="C9" s="22"/>
      <c r="D9" s="23"/>
      <c r="E9" s="23"/>
      <c r="F9" s="24"/>
      <c r="G9" s="32"/>
      <c r="H9" s="25"/>
      <c r="I9" s="11"/>
      <c r="J9" s="11"/>
      <c r="K9" s="11"/>
    </row>
    <row r="10" ht="18.0" customHeight="1">
      <c r="A10" s="2"/>
      <c r="B10" s="26" t="s">
        <v>14</v>
      </c>
      <c r="C10" s="27"/>
      <c r="D10" s="23"/>
      <c r="E10" s="64" t="s">
        <v>15</v>
      </c>
      <c r="F10" s="30">
        <f>CEILING((D11*D12*D13)/5000,0.5)</f>
        <v>2</v>
      </c>
      <c r="G10" s="31">
        <f>IF(ISERROR(VLOOKUP(F10,'運費價目表'!$B$7:$E$36,3,FALSE)),"體積重過大， 請聯絡客服",VLOOKUP(F10,'運費價目表'!$B$7:$E$36,3,FALSE))</f>
        <v>303</v>
      </c>
      <c r="H10" s="25"/>
      <c r="I10" s="11"/>
      <c r="J10" s="11"/>
      <c r="K10" s="11"/>
    </row>
    <row r="11" ht="18.0" customHeight="1">
      <c r="A11" s="2"/>
      <c r="B11" s="33" t="s">
        <v>16</v>
      </c>
      <c r="C11" s="22"/>
      <c r="D11" s="34">
        <v>30.0</v>
      </c>
      <c r="E11" s="35"/>
      <c r="F11" s="35"/>
      <c r="G11" s="36"/>
      <c r="H11" s="25"/>
      <c r="I11" s="11"/>
      <c r="J11" s="11"/>
      <c r="K11" s="11"/>
    </row>
    <row r="12" ht="18.0" customHeight="1">
      <c r="A12" s="2"/>
      <c r="B12" s="33" t="s">
        <v>17</v>
      </c>
      <c r="C12" s="22"/>
      <c r="D12" s="34">
        <v>22.0</v>
      </c>
      <c r="E12" s="37"/>
      <c r="F12" s="37"/>
      <c r="G12" s="38"/>
      <c r="H12" s="25"/>
      <c r="I12" s="11"/>
      <c r="J12" s="11"/>
      <c r="K12" s="11"/>
    </row>
    <row r="13" ht="18.0" customHeight="1">
      <c r="A13" s="2"/>
      <c r="B13" s="33" t="s">
        <v>18</v>
      </c>
      <c r="C13" s="22"/>
      <c r="D13" s="34">
        <v>14.0</v>
      </c>
      <c r="E13" s="35"/>
      <c r="F13" s="35"/>
      <c r="G13" s="36"/>
      <c r="H13" s="25"/>
      <c r="I13" s="11"/>
      <c r="J13" s="11"/>
      <c r="K13" s="11"/>
    </row>
    <row r="14" ht="30.75" customHeight="1">
      <c r="A14" s="2"/>
      <c r="B14" s="21" t="s">
        <v>19</v>
      </c>
      <c r="C14" s="22"/>
      <c r="D14" s="39" t="s">
        <v>38</v>
      </c>
      <c r="E14" s="40" t="s">
        <v>21</v>
      </c>
      <c r="F14" s="24"/>
      <c r="G14" s="32"/>
      <c r="H14" s="25"/>
      <c r="I14" s="11"/>
      <c r="J14" s="11"/>
      <c r="K14" s="11"/>
    </row>
    <row r="15" ht="18.0" customHeight="1">
      <c r="A15" s="2"/>
      <c r="B15" s="33" t="s">
        <v>39</v>
      </c>
      <c r="C15" s="22"/>
      <c r="D15" s="34">
        <v>1.0</v>
      </c>
      <c r="E15" s="29" t="s">
        <v>40</v>
      </c>
      <c r="F15" s="35"/>
      <c r="G15" s="38">
        <f>IF(D15=1,G19*10%,"沒有此服務")</f>
        <v>114.8</v>
      </c>
      <c r="H15" s="25"/>
      <c r="I15" s="11"/>
      <c r="J15" s="11"/>
      <c r="K15" s="11"/>
    </row>
    <row r="16" ht="18.0" customHeight="1">
      <c r="A16" s="2"/>
      <c r="B16" s="41" t="s">
        <v>24</v>
      </c>
      <c r="C16" s="22"/>
      <c r="D16" s="42">
        <v>1.0</v>
      </c>
      <c r="E16" s="43">
        <v>100.0</v>
      </c>
      <c r="F16" s="37"/>
      <c r="G16" s="38">
        <f t="shared" ref="G16:G17" si="1">E16*D16</f>
        <v>100</v>
      </c>
      <c r="H16" s="25"/>
      <c r="I16" s="11"/>
      <c r="J16" s="11"/>
      <c r="K16" s="11"/>
    </row>
    <row r="17" ht="18.0" customHeight="1">
      <c r="A17" s="2"/>
      <c r="B17" s="41" t="s">
        <v>25</v>
      </c>
      <c r="C17" s="22"/>
      <c r="D17" s="44"/>
      <c r="E17" s="43">
        <v>150.0</v>
      </c>
      <c r="F17" s="37"/>
      <c r="G17" s="38">
        <f t="shared" si="1"/>
        <v>0</v>
      </c>
      <c r="H17" s="25"/>
      <c r="I17" s="11"/>
      <c r="J17" s="11"/>
      <c r="K17" s="11"/>
    </row>
    <row r="18" ht="19.5" customHeight="1">
      <c r="A18" s="2"/>
      <c r="B18" s="65" t="s">
        <v>41</v>
      </c>
      <c r="C18" s="46"/>
      <c r="D18" s="47"/>
      <c r="E18" s="47"/>
      <c r="F18" s="48" t="s">
        <v>27</v>
      </c>
      <c r="G18" s="49" t="str">
        <f>IF(G8&gt;G10,"實際重量計算","體積重量計算")</f>
        <v>實際重量計算</v>
      </c>
      <c r="H18" s="50"/>
      <c r="I18" s="11"/>
      <c r="J18" s="11"/>
      <c r="K18" s="11"/>
    </row>
    <row r="19" ht="19.5" customHeight="1">
      <c r="A19" s="2"/>
      <c r="B19" s="51" t="s">
        <v>42</v>
      </c>
      <c r="D19" s="47"/>
      <c r="E19" s="47"/>
      <c r="F19" s="48" t="s">
        <v>29</v>
      </c>
      <c r="G19" s="52">
        <f>IF(G8&gt;G10,G8,G10)</f>
        <v>1148</v>
      </c>
      <c r="H19" s="50"/>
      <c r="I19" s="11"/>
      <c r="J19" s="11"/>
      <c r="K19" s="11"/>
    </row>
    <row r="20" ht="19.5" customHeight="1">
      <c r="A20" s="2"/>
      <c r="D20" s="47"/>
      <c r="E20" s="47"/>
      <c r="F20" s="48" t="s">
        <v>30</v>
      </c>
      <c r="G20" s="52">
        <f>SUM(G15:G17)</f>
        <v>214.8</v>
      </c>
      <c r="H20" s="50"/>
      <c r="I20" s="11"/>
      <c r="J20" s="11"/>
      <c r="K20" s="11"/>
    </row>
    <row r="21" ht="33.75" customHeight="1">
      <c r="A21" s="2"/>
      <c r="B21" s="53"/>
      <c r="D21" s="47"/>
      <c r="E21" s="47"/>
      <c r="F21" s="54" t="s">
        <v>31</v>
      </c>
      <c r="G21" s="55">
        <f>G19+G20</f>
        <v>1362.8</v>
      </c>
      <c r="H21" s="56"/>
      <c r="I21" s="11"/>
      <c r="J21" s="11"/>
      <c r="K21" s="11"/>
    </row>
    <row r="22" ht="9.75" customHeight="1">
      <c r="A22" s="2"/>
      <c r="B22" s="57"/>
      <c r="H22" s="57"/>
      <c r="I22" s="11"/>
      <c r="J22" s="11"/>
      <c r="K22" s="11"/>
    </row>
    <row r="23" ht="9.75" customHeight="1">
      <c r="A23" s="2"/>
      <c r="B23" s="57"/>
      <c r="C23" s="57"/>
      <c r="D23" s="57"/>
      <c r="E23" s="57"/>
      <c r="F23" s="57"/>
      <c r="G23" s="57"/>
      <c r="H23" s="57"/>
      <c r="I23" s="11"/>
      <c r="J23" s="11"/>
      <c r="K23" s="11"/>
    </row>
    <row r="24" ht="15.75" customHeight="1">
      <c r="A24" s="58"/>
      <c r="B24" s="59" t="s">
        <v>32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58"/>
      <c r="B25" s="59" t="s">
        <v>33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58"/>
      <c r="B26" s="59" t="s">
        <v>34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58"/>
      <c r="B27" s="59" t="s">
        <v>35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11"/>
      <c r="J28" s="11"/>
      <c r="K28" s="11"/>
    </row>
    <row r="29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2">
    <mergeCell ref="B2:C2"/>
    <mergeCell ref="B3:C3"/>
    <mergeCell ref="B4:C4"/>
    <mergeCell ref="B6:C6"/>
    <mergeCell ref="B7:C7"/>
    <mergeCell ref="B8:C8"/>
    <mergeCell ref="B9:C9"/>
    <mergeCell ref="B17:C17"/>
    <mergeCell ref="B19:C20"/>
    <mergeCell ref="B21:C21"/>
    <mergeCell ref="B22:G22"/>
    <mergeCell ref="B24:K24"/>
    <mergeCell ref="B25:K25"/>
    <mergeCell ref="B26:K26"/>
    <mergeCell ref="B27:K27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bottom="0.0" footer="0.0" header="0.0" left="0.0" right="0.0" top="0.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52.38"/>
    <col customWidth="1" min="3" max="3" width="7.38"/>
    <col customWidth="1" min="4" max="5" width="16.38"/>
    <col customWidth="1" min="6" max="7" width="20.25"/>
    <col customWidth="1" min="8" max="8" width="4.0"/>
    <col customWidth="1" min="9" max="11" width="17.25"/>
    <col customWidth="1" min="12" max="26" width="14.38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1"/>
      <c r="J1" s="11"/>
      <c r="K1" s="11"/>
    </row>
    <row r="2" ht="132.0" customHeight="1">
      <c r="A2" s="2"/>
      <c r="B2" s="3" t="s">
        <v>43</v>
      </c>
      <c r="D2" s="4"/>
      <c r="E2" s="4"/>
      <c r="F2" s="2"/>
      <c r="G2" s="5" t="s">
        <v>1</v>
      </c>
      <c r="H2" s="6"/>
      <c r="I2" s="11"/>
      <c r="J2" s="11"/>
      <c r="K2" s="11"/>
    </row>
    <row r="3" ht="33.75" customHeight="1">
      <c r="A3" s="2"/>
      <c r="B3" s="7" t="s">
        <v>2</v>
      </c>
      <c r="C3" s="8"/>
      <c r="D3" s="9" t="s">
        <v>3</v>
      </c>
      <c r="E3" s="4"/>
      <c r="F3" s="10"/>
      <c r="G3" s="11"/>
      <c r="H3" s="10"/>
      <c r="I3" s="11"/>
      <c r="J3" s="11"/>
      <c r="K3" s="11"/>
    </row>
    <row r="4" ht="33.75" customHeight="1">
      <c r="A4" s="2"/>
      <c r="B4" s="62" t="s">
        <v>4</v>
      </c>
      <c r="C4" s="22"/>
      <c r="D4" s="66" t="s">
        <v>44</v>
      </c>
      <c r="E4" s="4"/>
      <c r="F4" s="10"/>
      <c r="G4" s="11"/>
      <c r="H4" s="10"/>
      <c r="I4" s="11"/>
      <c r="J4" s="11"/>
      <c r="K4" s="11"/>
    </row>
    <row r="5" ht="18.0" customHeight="1">
      <c r="A5" s="2"/>
      <c r="B5" s="14"/>
      <c r="C5" s="4"/>
      <c r="D5" s="4"/>
      <c r="E5" s="4"/>
      <c r="F5" s="10"/>
      <c r="G5" s="11"/>
      <c r="H5" s="10"/>
      <c r="I5" s="11"/>
      <c r="J5" s="11"/>
      <c r="K5" s="11"/>
    </row>
    <row r="6" ht="34.5" customHeight="1">
      <c r="A6" s="2"/>
      <c r="B6" s="15" t="s">
        <v>6</v>
      </c>
      <c r="C6" s="16"/>
      <c r="D6" s="17" t="s">
        <v>7</v>
      </c>
      <c r="E6" s="18"/>
      <c r="F6" s="18" t="s">
        <v>8</v>
      </c>
      <c r="G6" s="19" t="s">
        <v>9</v>
      </c>
      <c r="H6" s="20"/>
      <c r="I6" s="11"/>
      <c r="J6" s="11"/>
      <c r="K6" s="11"/>
    </row>
    <row r="7" ht="18.0" customHeight="1">
      <c r="A7" s="2"/>
      <c r="B7" s="21" t="s">
        <v>10</v>
      </c>
      <c r="C7" s="22"/>
      <c r="D7" s="23"/>
      <c r="E7" s="23"/>
      <c r="F7" s="24"/>
      <c r="G7" s="24"/>
      <c r="H7" s="25"/>
      <c r="I7" s="11"/>
      <c r="J7" s="11"/>
      <c r="K7" s="11"/>
    </row>
    <row r="8" ht="18.0" customHeight="1">
      <c r="A8" s="2"/>
      <c r="B8" s="26" t="s">
        <v>11</v>
      </c>
      <c r="C8" s="27"/>
      <c r="D8" s="34">
        <v>8.4</v>
      </c>
      <c r="E8" s="64" t="s">
        <v>12</v>
      </c>
      <c r="F8" s="30">
        <f>CEILING(D8,0.5)</f>
        <v>8.5</v>
      </c>
      <c r="G8" s="31">
        <f>IF(ISERROR(VLOOKUP(F8,'運費價目表'!$B$7:$F$36,4,FALSE)),"超出包裹重量上限15KG",VLOOKUP(F8,'運費價目表'!$B$7:$F$36,4,FALSE))</f>
        <v>978</v>
      </c>
      <c r="H8" s="25"/>
      <c r="I8" s="11"/>
      <c r="J8" s="11"/>
      <c r="K8" s="11"/>
    </row>
    <row r="9" ht="18.0" customHeight="1">
      <c r="A9" s="2"/>
      <c r="B9" s="21" t="s">
        <v>13</v>
      </c>
      <c r="C9" s="22"/>
      <c r="D9" s="23"/>
      <c r="E9" s="23"/>
      <c r="F9" s="24"/>
      <c r="G9" s="32"/>
      <c r="H9" s="25"/>
      <c r="I9" s="11"/>
      <c r="J9" s="11"/>
      <c r="K9" s="11"/>
    </row>
    <row r="10" ht="18.0" customHeight="1">
      <c r="A10" s="2"/>
      <c r="B10" s="26" t="s">
        <v>14</v>
      </c>
      <c r="C10" s="27"/>
      <c r="D10" s="23"/>
      <c r="E10" s="64" t="s">
        <v>15</v>
      </c>
      <c r="F10" s="30">
        <f>CEILING((D11*D12*D13)/5000,0.5)</f>
        <v>2</v>
      </c>
      <c r="G10" s="31">
        <f>IF(ISERROR(VLOOKUP(F10,'運費價目表'!$B$7:$E$36,4,FALSE)),"體積重過大， 請聯絡客服",VLOOKUP(F10,'運費價目表'!$B$7:$E$36,4,FALSE))</f>
        <v>263</v>
      </c>
      <c r="H10" s="25"/>
      <c r="I10" s="11"/>
      <c r="J10" s="11"/>
      <c r="K10" s="11"/>
    </row>
    <row r="11" ht="18.0" customHeight="1">
      <c r="A11" s="2"/>
      <c r="B11" s="33" t="s">
        <v>16</v>
      </c>
      <c r="C11" s="22"/>
      <c r="D11" s="34">
        <v>30.0</v>
      </c>
      <c r="E11" s="35"/>
      <c r="F11" s="35"/>
      <c r="G11" s="36"/>
      <c r="H11" s="25"/>
      <c r="I11" s="11"/>
      <c r="J11" s="11"/>
      <c r="K11" s="11"/>
    </row>
    <row r="12" ht="18.0" customHeight="1">
      <c r="A12" s="2"/>
      <c r="B12" s="33" t="s">
        <v>17</v>
      </c>
      <c r="C12" s="22"/>
      <c r="D12" s="34">
        <v>22.0</v>
      </c>
      <c r="E12" s="37"/>
      <c r="F12" s="37"/>
      <c r="G12" s="38"/>
      <c r="H12" s="25"/>
      <c r="I12" s="11"/>
      <c r="J12" s="11"/>
      <c r="K12" s="11"/>
    </row>
    <row r="13" ht="18.0" customHeight="1">
      <c r="A13" s="2"/>
      <c r="B13" s="33" t="s">
        <v>18</v>
      </c>
      <c r="C13" s="22"/>
      <c r="D13" s="34">
        <v>14.0</v>
      </c>
      <c r="E13" s="35"/>
      <c r="F13" s="35"/>
      <c r="G13" s="36"/>
      <c r="H13" s="25"/>
      <c r="I13" s="11"/>
      <c r="J13" s="11"/>
      <c r="K13" s="11"/>
    </row>
    <row r="14" ht="30.75" customHeight="1">
      <c r="A14" s="2"/>
      <c r="B14" s="21" t="s">
        <v>19</v>
      </c>
      <c r="C14" s="22"/>
      <c r="D14" s="39" t="s">
        <v>45</v>
      </c>
      <c r="E14" s="40" t="s">
        <v>21</v>
      </c>
      <c r="F14" s="24"/>
      <c r="G14" s="32"/>
      <c r="H14" s="25"/>
      <c r="I14" s="11"/>
      <c r="J14" s="11"/>
      <c r="K14" s="11"/>
    </row>
    <row r="15" ht="18.0" customHeight="1">
      <c r="A15" s="2"/>
      <c r="B15" s="33" t="s">
        <v>46</v>
      </c>
      <c r="C15" s="22"/>
      <c r="D15" s="34">
        <v>1.0</v>
      </c>
      <c r="E15" s="29" t="s">
        <v>47</v>
      </c>
      <c r="F15" s="35"/>
      <c r="G15" s="38">
        <f>IF(D15=1,G19*10%,"沒有此服務")</f>
        <v>97.8</v>
      </c>
      <c r="H15" s="25"/>
      <c r="I15" s="11"/>
      <c r="J15" s="11"/>
      <c r="K15" s="11"/>
    </row>
    <row r="16" ht="18.0" customHeight="1">
      <c r="A16" s="2"/>
      <c r="B16" s="41" t="s">
        <v>24</v>
      </c>
      <c r="C16" s="22"/>
      <c r="D16" s="42">
        <v>1.0</v>
      </c>
      <c r="E16" s="43">
        <v>100.0</v>
      </c>
      <c r="F16" s="37"/>
      <c r="G16" s="38">
        <f t="shared" ref="G16:G17" si="1">E16*D16</f>
        <v>100</v>
      </c>
      <c r="H16" s="25"/>
      <c r="I16" s="11"/>
      <c r="J16" s="11"/>
      <c r="K16" s="11"/>
    </row>
    <row r="17" ht="18.0" customHeight="1">
      <c r="A17" s="2"/>
      <c r="B17" s="41" t="s">
        <v>25</v>
      </c>
      <c r="C17" s="22"/>
      <c r="D17" s="44"/>
      <c r="E17" s="43">
        <v>150.0</v>
      </c>
      <c r="F17" s="37"/>
      <c r="G17" s="38">
        <f t="shared" si="1"/>
        <v>0</v>
      </c>
      <c r="H17" s="25"/>
      <c r="I17" s="11"/>
      <c r="J17" s="11"/>
      <c r="K17" s="11"/>
    </row>
    <row r="18" ht="19.5" customHeight="1">
      <c r="A18" s="2"/>
      <c r="B18" s="65" t="s">
        <v>41</v>
      </c>
      <c r="C18" s="46"/>
      <c r="D18" s="47"/>
      <c r="E18" s="47"/>
      <c r="F18" s="48" t="s">
        <v>27</v>
      </c>
      <c r="G18" s="49" t="str">
        <f>IF(G8&gt;G10,"實際重量計算","體積重量計算")</f>
        <v>實際重量計算</v>
      </c>
      <c r="H18" s="50"/>
      <c r="I18" s="11"/>
      <c r="J18" s="11"/>
      <c r="K18" s="11"/>
    </row>
    <row r="19" ht="19.5" customHeight="1">
      <c r="A19" s="2"/>
      <c r="B19" s="51" t="s">
        <v>48</v>
      </c>
      <c r="D19" s="47"/>
      <c r="E19" s="47"/>
      <c r="F19" s="48" t="s">
        <v>29</v>
      </c>
      <c r="G19" s="52">
        <f>IF(G8&gt;G10,G8,G10)</f>
        <v>978</v>
      </c>
      <c r="H19" s="50"/>
      <c r="I19" s="11"/>
      <c r="J19" s="11"/>
      <c r="K19" s="11"/>
    </row>
    <row r="20" ht="19.5" customHeight="1">
      <c r="A20" s="2"/>
      <c r="D20" s="47"/>
      <c r="E20" s="47"/>
      <c r="F20" s="48" t="s">
        <v>30</v>
      </c>
      <c r="G20" s="52">
        <f>SUM(G15:G17)</f>
        <v>197.8</v>
      </c>
      <c r="H20" s="50"/>
      <c r="I20" s="11"/>
      <c r="J20" s="11"/>
      <c r="K20" s="11"/>
    </row>
    <row r="21" ht="33.75" customHeight="1">
      <c r="A21" s="2"/>
      <c r="B21" s="53"/>
      <c r="D21" s="47"/>
      <c r="E21" s="47"/>
      <c r="F21" s="54" t="s">
        <v>31</v>
      </c>
      <c r="G21" s="55">
        <f>G19+G20</f>
        <v>1175.8</v>
      </c>
      <c r="H21" s="56"/>
      <c r="I21" s="11"/>
      <c r="J21" s="11"/>
      <c r="K21" s="11"/>
    </row>
    <row r="22" ht="9.75" customHeight="1">
      <c r="A22" s="2"/>
      <c r="B22" s="57"/>
      <c r="H22" s="57"/>
      <c r="I22" s="11"/>
      <c r="J22" s="11"/>
      <c r="K22" s="11"/>
    </row>
    <row r="23" ht="9.75" customHeight="1">
      <c r="A23" s="2"/>
      <c r="B23" s="57"/>
      <c r="C23" s="57"/>
      <c r="D23" s="57"/>
      <c r="E23" s="57"/>
      <c r="F23" s="57"/>
      <c r="G23" s="57"/>
      <c r="H23" s="57"/>
      <c r="I23" s="11"/>
      <c r="J23" s="11"/>
      <c r="K23" s="11"/>
    </row>
    <row r="24" ht="15.75" customHeight="1">
      <c r="A24" s="58"/>
      <c r="B24" s="59" t="s">
        <v>32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58"/>
      <c r="B25" s="59" t="s">
        <v>33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58"/>
      <c r="B26" s="59" t="s">
        <v>34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58"/>
      <c r="B27" s="59" t="s">
        <v>35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11"/>
      <c r="J28" s="11"/>
      <c r="K28" s="11"/>
    </row>
    <row r="29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2">
    <mergeCell ref="B2:C2"/>
    <mergeCell ref="B3:C3"/>
    <mergeCell ref="B4:C4"/>
    <mergeCell ref="B6:C6"/>
    <mergeCell ref="B7:C7"/>
    <mergeCell ref="B8:C8"/>
    <mergeCell ref="B9:C9"/>
    <mergeCell ref="B17:C17"/>
    <mergeCell ref="B19:C20"/>
    <mergeCell ref="B21:C21"/>
    <mergeCell ref="B22:G22"/>
    <mergeCell ref="B24:K24"/>
    <mergeCell ref="B25:K25"/>
    <mergeCell ref="B26:K26"/>
    <mergeCell ref="B27:K27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bottom="0.0" footer="0.0" header="0.0" left="0.0" right="0.0" top="0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52.38"/>
    <col customWidth="1" min="3" max="3" width="7.38"/>
    <col customWidth="1" min="4" max="5" width="16.38"/>
    <col customWidth="1" min="6" max="7" width="20.25"/>
    <col customWidth="1" min="8" max="8" width="4.0"/>
    <col customWidth="1" min="9" max="11" width="17.25"/>
    <col customWidth="1" min="12" max="26" width="14.38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1"/>
      <c r="J1" s="11"/>
      <c r="K1" s="11"/>
    </row>
    <row r="2" ht="132.0" customHeight="1">
      <c r="A2" s="2"/>
      <c r="B2" s="3" t="s">
        <v>49</v>
      </c>
      <c r="D2" s="4"/>
      <c r="E2" s="4"/>
      <c r="F2" s="2"/>
      <c r="G2" s="5" t="s">
        <v>1</v>
      </c>
      <c r="H2" s="6"/>
      <c r="I2" s="11"/>
      <c r="J2" s="11"/>
      <c r="K2" s="11"/>
    </row>
    <row r="3" ht="33.75" customHeight="1">
      <c r="A3" s="2"/>
      <c r="B3" s="7" t="s">
        <v>2</v>
      </c>
      <c r="C3" s="8"/>
      <c r="D3" s="9" t="s">
        <v>50</v>
      </c>
      <c r="E3" s="4"/>
      <c r="F3" s="10"/>
      <c r="G3" s="11"/>
      <c r="H3" s="10"/>
      <c r="I3" s="11"/>
      <c r="J3" s="11"/>
      <c r="K3" s="11"/>
    </row>
    <row r="4" ht="33.75" customHeight="1">
      <c r="A4" s="2"/>
      <c r="B4" s="62" t="s">
        <v>4</v>
      </c>
      <c r="C4" s="22"/>
      <c r="D4" s="66" t="s">
        <v>5</v>
      </c>
      <c r="E4" s="4"/>
      <c r="F4" s="10"/>
      <c r="G4" s="11"/>
      <c r="H4" s="10"/>
      <c r="I4" s="11"/>
      <c r="J4" s="11"/>
      <c r="K4" s="11"/>
    </row>
    <row r="5" ht="18.0" customHeight="1">
      <c r="A5" s="2"/>
      <c r="B5" s="14"/>
      <c r="C5" s="4"/>
      <c r="D5" s="4"/>
      <c r="E5" s="4"/>
      <c r="F5" s="10"/>
      <c r="G5" s="11"/>
      <c r="H5" s="10"/>
      <c r="I5" s="11"/>
      <c r="J5" s="11"/>
      <c r="K5" s="11"/>
    </row>
    <row r="6" ht="34.5" customHeight="1">
      <c r="A6" s="2"/>
      <c r="B6" s="15" t="s">
        <v>6</v>
      </c>
      <c r="C6" s="16"/>
      <c r="D6" s="17" t="s">
        <v>7</v>
      </c>
      <c r="E6" s="18"/>
      <c r="F6" s="18" t="s">
        <v>8</v>
      </c>
      <c r="G6" s="19" t="s">
        <v>9</v>
      </c>
      <c r="H6" s="20"/>
      <c r="I6" s="11"/>
      <c r="J6" s="11"/>
      <c r="K6" s="11"/>
    </row>
    <row r="7" ht="18.0" customHeight="1">
      <c r="A7" s="2"/>
      <c r="B7" s="21" t="s">
        <v>10</v>
      </c>
      <c r="C7" s="22"/>
      <c r="D7" s="23"/>
      <c r="E7" s="23"/>
      <c r="F7" s="24"/>
      <c r="G7" s="24"/>
      <c r="H7" s="25"/>
      <c r="I7" s="11"/>
      <c r="J7" s="11"/>
      <c r="K7" s="11"/>
    </row>
    <row r="8" ht="18.0" customHeight="1">
      <c r="A8" s="2"/>
      <c r="B8" s="26" t="s">
        <v>11</v>
      </c>
      <c r="C8" s="27"/>
      <c r="D8" s="34">
        <v>8.4</v>
      </c>
      <c r="E8" s="64" t="s">
        <v>12</v>
      </c>
      <c r="F8" s="30">
        <f>CEILING(D8,0.5)</f>
        <v>8.5</v>
      </c>
      <c r="G8" s="31">
        <f>IF(ISERROR(VLOOKUP(F8,'運費價目表'!$B$7:$H$36,5,FALSE)),"超出包裹重量上限15KG",VLOOKUP(F8,'運費價目表'!$B$7:$H$36,5,FALSE))</f>
        <v>868</v>
      </c>
      <c r="H8" s="25"/>
      <c r="I8" s="11"/>
      <c r="J8" s="11"/>
      <c r="K8" s="11"/>
    </row>
    <row r="9" ht="18.0" customHeight="1">
      <c r="A9" s="2"/>
      <c r="B9" s="21" t="s">
        <v>13</v>
      </c>
      <c r="C9" s="22"/>
      <c r="D9" s="23"/>
      <c r="E9" s="23"/>
      <c r="F9" s="24"/>
      <c r="G9" s="32"/>
      <c r="H9" s="25"/>
      <c r="I9" s="11"/>
      <c r="J9" s="11"/>
      <c r="K9" s="11"/>
    </row>
    <row r="10" ht="18.0" customHeight="1">
      <c r="A10" s="2"/>
      <c r="B10" s="26" t="s">
        <v>14</v>
      </c>
      <c r="C10" s="27"/>
      <c r="D10" s="23"/>
      <c r="E10" s="64" t="s">
        <v>15</v>
      </c>
      <c r="F10" s="30">
        <f>CEILING((D11*D12*D13)/6000,0.5)</f>
        <v>2</v>
      </c>
      <c r="G10" s="31">
        <f>IF(ISERROR(VLOOKUP(F10,'運費價目表'!$B$7:$H$36,5,FALSE)),"體積重過大， 請聯絡客服",VLOOKUP(F10,'運費價目表'!$B$7:$H$36,5,FALSE))</f>
        <v>218</v>
      </c>
      <c r="H10" s="25"/>
      <c r="I10" s="11"/>
      <c r="J10" s="11"/>
      <c r="K10" s="11"/>
    </row>
    <row r="11" ht="18.0" customHeight="1">
      <c r="A11" s="2"/>
      <c r="B11" s="33" t="s">
        <v>16</v>
      </c>
      <c r="C11" s="22"/>
      <c r="D11" s="34">
        <v>30.0</v>
      </c>
      <c r="E11" s="35"/>
      <c r="F11" s="35"/>
      <c r="G11" s="36"/>
      <c r="H11" s="25"/>
      <c r="I11" s="11"/>
      <c r="J11" s="11"/>
      <c r="K11" s="11"/>
    </row>
    <row r="12" ht="18.0" customHeight="1">
      <c r="A12" s="2"/>
      <c r="B12" s="33" t="s">
        <v>17</v>
      </c>
      <c r="C12" s="22"/>
      <c r="D12" s="34">
        <v>22.0</v>
      </c>
      <c r="E12" s="37"/>
      <c r="F12" s="37"/>
      <c r="G12" s="38"/>
      <c r="H12" s="25"/>
      <c r="I12" s="11"/>
      <c r="J12" s="11"/>
      <c r="K12" s="11"/>
    </row>
    <row r="13" ht="18.0" customHeight="1">
      <c r="A13" s="2"/>
      <c r="B13" s="33" t="s">
        <v>18</v>
      </c>
      <c r="C13" s="22"/>
      <c r="D13" s="34">
        <v>14.0</v>
      </c>
      <c r="E13" s="35"/>
      <c r="F13" s="35"/>
      <c r="G13" s="36"/>
      <c r="H13" s="25"/>
      <c r="I13" s="11"/>
      <c r="J13" s="11"/>
      <c r="K13" s="11"/>
    </row>
    <row r="14" ht="30.75" customHeight="1">
      <c r="A14" s="2"/>
      <c r="B14" s="21" t="s">
        <v>19</v>
      </c>
      <c r="C14" s="22"/>
      <c r="D14" s="39" t="s">
        <v>51</v>
      </c>
      <c r="E14" s="40" t="s">
        <v>21</v>
      </c>
      <c r="F14" s="24"/>
      <c r="G14" s="32"/>
      <c r="H14" s="25"/>
      <c r="I14" s="11"/>
      <c r="J14" s="11"/>
      <c r="K14" s="11"/>
    </row>
    <row r="15" ht="18.0" customHeight="1">
      <c r="A15" s="2"/>
      <c r="B15" s="33" t="s">
        <v>52</v>
      </c>
      <c r="C15" s="22"/>
      <c r="D15" s="34">
        <v>1.0</v>
      </c>
      <c r="E15" s="29" t="s">
        <v>53</v>
      </c>
      <c r="F15" s="35"/>
      <c r="G15" s="38">
        <f>IF(D15=1,G19*10%,"沒有此服務")</f>
        <v>86.8</v>
      </c>
      <c r="H15" s="25"/>
      <c r="I15" s="11"/>
      <c r="J15" s="11"/>
      <c r="K15" s="11"/>
    </row>
    <row r="16" ht="18.0" customHeight="1">
      <c r="A16" s="2"/>
      <c r="B16" s="41" t="s">
        <v>24</v>
      </c>
      <c r="C16" s="22"/>
      <c r="D16" s="42">
        <v>1.0</v>
      </c>
      <c r="E16" s="43">
        <v>100.0</v>
      </c>
      <c r="F16" s="37"/>
      <c r="G16" s="38">
        <f t="shared" ref="G16:G17" si="1">E16*D16</f>
        <v>100</v>
      </c>
      <c r="H16" s="25"/>
      <c r="I16" s="11"/>
      <c r="J16" s="11"/>
      <c r="K16" s="11"/>
    </row>
    <row r="17" ht="18.0" customHeight="1">
      <c r="A17" s="2"/>
      <c r="B17" s="41" t="s">
        <v>25</v>
      </c>
      <c r="C17" s="22"/>
      <c r="D17" s="44"/>
      <c r="E17" s="43">
        <v>150.0</v>
      </c>
      <c r="F17" s="37"/>
      <c r="G17" s="38">
        <f t="shared" si="1"/>
        <v>0</v>
      </c>
      <c r="H17" s="25"/>
      <c r="I17" s="11"/>
      <c r="J17" s="11"/>
      <c r="K17" s="11"/>
    </row>
    <row r="18" ht="19.5" customHeight="1">
      <c r="A18" s="2"/>
      <c r="B18" s="65" t="s">
        <v>41</v>
      </c>
      <c r="C18" s="46"/>
      <c r="D18" s="47"/>
      <c r="E18" s="47"/>
      <c r="F18" s="48" t="s">
        <v>27</v>
      </c>
      <c r="G18" s="49" t="str">
        <f>IF(G8&gt;G10,"實際重量計算","體積重量計算")</f>
        <v>實際重量計算</v>
      </c>
      <c r="H18" s="50"/>
      <c r="I18" s="11"/>
      <c r="J18" s="11"/>
      <c r="K18" s="11"/>
    </row>
    <row r="19" ht="19.5" customHeight="1">
      <c r="A19" s="2"/>
      <c r="B19" s="51" t="s">
        <v>54</v>
      </c>
      <c r="D19" s="47"/>
      <c r="E19" s="47"/>
      <c r="F19" s="48" t="s">
        <v>29</v>
      </c>
      <c r="G19" s="52">
        <f>IF(G8&gt;G10,G8,G10)</f>
        <v>868</v>
      </c>
      <c r="H19" s="50"/>
      <c r="I19" s="11"/>
      <c r="J19" s="11"/>
      <c r="K19" s="11"/>
    </row>
    <row r="20" ht="19.5" customHeight="1">
      <c r="A20" s="2"/>
      <c r="D20" s="47"/>
      <c r="E20" s="47"/>
      <c r="F20" s="48" t="s">
        <v>30</v>
      </c>
      <c r="G20" s="52">
        <f>SUM(G15:G17)</f>
        <v>186.8</v>
      </c>
      <c r="H20" s="50"/>
      <c r="I20" s="11"/>
      <c r="J20" s="11"/>
      <c r="K20" s="11"/>
    </row>
    <row r="21" ht="33.75" customHeight="1">
      <c r="A21" s="2"/>
      <c r="B21" s="53"/>
      <c r="D21" s="47"/>
      <c r="E21" s="47"/>
      <c r="F21" s="54" t="s">
        <v>31</v>
      </c>
      <c r="G21" s="55">
        <f>G19+G20</f>
        <v>1054.8</v>
      </c>
      <c r="H21" s="56"/>
      <c r="I21" s="11"/>
      <c r="J21" s="11"/>
      <c r="K21" s="11"/>
    </row>
    <row r="22" ht="9.75" customHeight="1">
      <c r="A22" s="2"/>
      <c r="B22" s="57"/>
      <c r="H22" s="57"/>
      <c r="I22" s="11"/>
      <c r="J22" s="11"/>
      <c r="K22" s="11"/>
    </row>
    <row r="23" ht="9.75" customHeight="1">
      <c r="A23" s="2"/>
      <c r="B23" s="57"/>
      <c r="C23" s="57"/>
      <c r="D23" s="57"/>
      <c r="E23" s="57"/>
      <c r="F23" s="57"/>
      <c r="G23" s="57"/>
      <c r="H23" s="57"/>
      <c r="I23" s="11"/>
      <c r="J23" s="11"/>
      <c r="K23" s="11"/>
    </row>
    <row r="24" ht="15.75" customHeight="1">
      <c r="A24" s="58"/>
      <c r="B24" s="59" t="s">
        <v>32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58"/>
      <c r="B25" s="59" t="s">
        <v>33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58"/>
      <c r="B26" s="59" t="s">
        <v>34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58"/>
      <c r="B27" s="59" t="s">
        <v>35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11"/>
      <c r="J28" s="11"/>
      <c r="K28" s="11"/>
    </row>
    <row r="29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2">
    <mergeCell ref="B2:C2"/>
    <mergeCell ref="B3:C3"/>
    <mergeCell ref="B4:C4"/>
    <mergeCell ref="B6:C6"/>
    <mergeCell ref="B7:C7"/>
    <mergeCell ref="B8:C8"/>
    <mergeCell ref="B9:C9"/>
    <mergeCell ref="B17:C17"/>
    <mergeCell ref="B19:C20"/>
    <mergeCell ref="B21:C21"/>
    <mergeCell ref="B22:G22"/>
    <mergeCell ref="B24:K24"/>
    <mergeCell ref="B25:K25"/>
    <mergeCell ref="B26:K26"/>
    <mergeCell ref="B27:K27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bottom="0.0" footer="0.0" header="0.0" left="0.0" right="0.0" top="0.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52.38"/>
    <col customWidth="1" min="3" max="3" width="7.38"/>
    <col customWidth="1" min="4" max="5" width="16.38"/>
    <col customWidth="1" min="6" max="7" width="20.25"/>
    <col customWidth="1" min="8" max="8" width="4.0"/>
    <col customWidth="1" min="9" max="11" width="17.25"/>
    <col customWidth="1" min="12" max="26" width="14.38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1"/>
      <c r="J1" s="11"/>
      <c r="K1" s="11"/>
    </row>
    <row r="2" ht="132.0" customHeight="1">
      <c r="A2" s="2"/>
      <c r="B2" s="3" t="s">
        <v>55</v>
      </c>
      <c r="D2" s="4"/>
      <c r="E2" s="4"/>
      <c r="F2" s="2"/>
      <c r="G2" s="5" t="s">
        <v>1</v>
      </c>
      <c r="H2" s="6"/>
      <c r="I2" s="11"/>
      <c r="J2" s="11"/>
      <c r="K2" s="11"/>
    </row>
    <row r="3" ht="33.75" customHeight="1">
      <c r="A3" s="2"/>
      <c r="B3" s="7" t="s">
        <v>2</v>
      </c>
      <c r="C3" s="8"/>
      <c r="D3" s="9" t="s">
        <v>50</v>
      </c>
      <c r="E3" s="4"/>
      <c r="F3" s="10"/>
      <c r="G3" s="11"/>
      <c r="H3" s="10"/>
      <c r="I3" s="11"/>
      <c r="J3" s="11"/>
      <c r="K3" s="11"/>
    </row>
    <row r="4" ht="33.75" customHeight="1">
      <c r="A4" s="2"/>
      <c r="B4" s="62" t="s">
        <v>4</v>
      </c>
      <c r="C4" s="22"/>
      <c r="D4" s="66" t="s">
        <v>44</v>
      </c>
      <c r="E4" s="4"/>
      <c r="F4" s="10"/>
      <c r="G4" s="11"/>
      <c r="H4" s="10"/>
      <c r="I4" s="11"/>
      <c r="J4" s="11"/>
      <c r="K4" s="11"/>
    </row>
    <row r="5" ht="18.0" customHeight="1">
      <c r="A5" s="2"/>
      <c r="B5" s="14"/>
      <c r="C5" s="4"/>
      <c r="D5" s="4"/>
      <c r="E5" s="4"/>
      <c r="F5" s="10"/>
      <c r="G5" s="11"/>
      <c r="H5" s="10"/>
      <c r="I5" s="11"/>
      <c r="J5" s="11"/>
      <c r="K5" s="11"/>
    </row>
    <row r="6" ht="34.5" customHeight="1">
      <c r="A6" s="2"/>
      <c r="B6" s="15" t="s">
        <v>6</v>
      </c>
      <c r="C6" s="16"/>
      <c r="D6" s="17" t="s">
        <v>7</v>
      </c>
      <c r="E6" s="18"/>
      <c r="F6" s="18" t="s">
        <v>8</v>
      </c>
      <c r="G6" s="19" t="s">
        <v>9</v>
      </c>
      <c r="H6" s="20"/>
      <c r="I6" s="11"/>
      <c r="J6" s="11"/>
      <c r="K6" s="11"/>
    </row>
    <row r="7" ht="18.0" customHeight="1">
      <c r="A7" s="2"/>
      <c r="B7" s="21" t="s">
        <v>10</v>
      </c>
      <c r="C7" s="22"/>
      <c r="D7" s="23"/>
      <c r="E7" s="23"/>
      <c r="F7" s="24"/>
      <c r="G7" s="24"/>
      <c r="H7" s="25"/>
      <c r="I7" s="11"/>
      <c r="J7" s="11"/>
      <c r="K7" s="11"/>
    </row>
    <row r="8" ht="18.0" customHeight="1">
      <c r="A8" s="2"/>
      <c r="B8" s="26" t="s">
        <v>11</v>
      </c>
      <c r="C8" s="27"/>
      <c r="D8" s="34">
        <v>8.4</v>
      </c>
      <c r="E8" s="64" t="s">
        <v>12</v>
      </c>
      <c r="F8" s="30">
        <f>CEILING(D8,0.5)</f>
        <v>8.5</v>
      </c>
      <c r="G8" s="31">
        <f>IF(ISERROR(VLOOKUP(F8,'運費價目表'!$B$7:$H$36,6,FALSE)),"超出包裹重量上限15KG",VLOOKUP(F8,'運費價目表'!$B$7:$H$36,6,FALSE))</f>
        <v>1155</v>
      </c>
      <c r="H8" s="25"/>
      <c r="I8" s="11"/>
      <c r="J8" s="11"/>
      <c r="K8" s="11"/>
    </row>
    <row r="9" ht="18.0" customHeight="1">
      <c r="A9" s="2"/>
      <c r="B9" s="21" t="s">
        <v>13</v>
      </c>
      <c r="C9" s="22"/>
      <c r="D9" s="23"/>
      <c r="E9" s="23"/>
      <c r="F9" s="24"/>
      <c r="G9" s="32"/>
      <c r="H9" s="25"/>
      <c r="I9" s="11"/>
      <c r="J9" s="11"/>
      <c r="K9" s="11"/>
    </row>
    <row r="10" ht="18.0" customHeight="1">
      <c r="A10" s="2"/>
      <c r="B10" s="26" t="s">
        <v>14</v>
      </c>
      <c r="C10" s="27"/>
      <c r="D10" s="23"/>
      <c r="E10" s="64" t="s">
        <v>15</v>
      </c>
      <c r="F10" s="30">
        <f>CEILING((D11*D12*D13)/6000,0.5)</f>
        <v>2</v>
      </c>
      <c r="G10" s="31">
        <f>IF(ISERROR(VLOOKUP(F10,'運費價目表'!$B$7:$H$36,6,FALSE)),"體積重過大， 請聯絡客服",VLOOKUP(F10,'運費價目表'!$B$7:$H$36,6,FALSE))</f>
        <v>310</v>
      </c>
      <c r="H10" s="25"/>
      <c r="I10" s="11"/>
      <c r="J10" s="11"/>
      <c r="K10" s="11"/>
    </row>
    <row r="11" ht="18.0" customHeight="1">
      <c r="A11" s="2"/>
      <c r="B11" s="33" t="s">
        <v>16</v>
      </c>
      <c r="C11" s="22"/>
      <c r="D11" s="34">
        <v>30.0</v>
      </c>
      <c r="E11" s="35"/>
      <c r="F11" s="35"/>
      <c r="G11" s="36"/>
      <c r="H11" s="25"/>
      <c r="I11" s="11"/>
      <c r="J11" s="11"/>
      <c r="K11" s="11"/>
    </row>
    <row r="12" ht="18.0" customHeight="1">
      <c r="A12" s="2"/>
      <c r="B12" s="33" t="s">
        <v>17</v>
      </c>
      <c r="C12" s="22"/>
      <c r="D12" s="34">
        <v>22.0</v>
      </c>
      <c r="E12" s="37"/>
      <c r="F12" s="37"/>
      <c r="G12" s="38"/>
      <c r="H12" s="25"/>
      <c r="I12" s="11"/>
      <c r="J12" s="11"/>
      <c r="K12" s="11"/>
    </row>
    <row r="13" ht="18.0" customHeight="1">
      <c r="A13" s="2"/>
      <c r="B13" s="33" t="s">
        <v>18</v>
      </c>
      <c r="C13" s="22"/>
      <c r="D13" s="34">
        <v>14.0</v>
      </c>
      <c r="E13" s="35"/>
      <c r="F13" s="35"/>
      <c r="G13" s="36"/>
      <c r="H13" s="25"/>
      <c r="I13" s="11"/>
      <c r="J13" s="11"/>
      <c r="K13" s="11"/>
    </row>
    <row r="14" ht="30.75" customHeight="1">
      <c r="A14" s="2"/>
      <c r="B14" s="21" t="s">
        <v>19</v>
      </c>
      <c r="C14" s="22"/>
      <c r="D14" s="39" t="s">
        <v>56</v>
      </c>
      <c r="E14" s="40" t="s">
        <v>21</v>
      </c>
      <c r="F14" s="24"/>
      <c r="G14" s="32"/>
      <c r="H14" s="25"/>
      <c r="I14" s="11"/>
      <c r="J14" s="11"/>
      <c r="K14" s="11"/>
    </row>
    <row r="15" ht="18.0" customHeight="1">
      <c r="A15" s="2"/>
      <c r="B15" s="33" t="s">
        <v>57</v>
      </c>
      <c r="C15" s="22"/>
      <c r="D15" s="34">
        <v>1.0</v>
      </c>
      <c r="E15" s="29" t="s">
        <v>58</v>
      </c>
      <c r="F15" s="35"/>
      <c r="G15" s="38">
        <f>IF(D15=1,G19*10%,"沒有此服務")</f>
        <v>115.5</v>
      </c>
      <c r="H15" s="25"/>
      <c r="I15" s="11"/>
      <c r="J15" s="11"/>
      <c r="K15" s="11"/>
    </row>
    <row r="16" ht="18.0" customHeight="1">
      <c r="A16" s="2"/>
      <c r="B16" s="41" t="s">
        <v>24</v>
      </c>
      <c r="C16" s="22"/>
      <c r="D16" s="42">
        <v>1.0</v>
      </c>
      <c r="E16" s="43">
        <v>100.0</v>
      </c>
      <c r="F16" s="37"/>
      <c r="G16" s="38">
        <f t="shared" ref="G16:G17" si="1">E16*D16</f>
        <v>100</v>
      </c>
      <c r="H16" s="25"/>
      <c r="I16" s="11"/>
      <c r="J16" s="11"/>
      <c r="K16" s="11"/>
    </row>
    <row r="17" ht="18.0" customHeight="1">
      <c r="A17" s="2"/>
      <c r="B17" s="41" t="s">
        <v>25</v>
      </c>
      <c r="C17" s="22"/>
      <c r="D17" s="44"/>
      <c r="E17" s="43">
        <v>150.0</v>
      </c>
      <c r="F17" s="37"/>
      <c r="G17" s="38">
        <f t="shared" si="1"/>
        <v>0</v>
      </c>
      <c r="H17" s="25"/>
      <c r="I17" s="11"/>
      <c r="J17" s="11"/>
      <c r="K17" s="11"/>
    </row>
    <row r="18" ht="19.5" customHeight="1">
      <c r="A18" s="2"/>
      <c r="B18" s="65" t="s">
        <v>41</v>
      </c>
      <c r="C18" s="46"/>
      <c r="D18" s="47"/>
      <c r="E18" s="47"/>
      <c r="F18" s="48" t="s">
        <v>27</v>
      </c>
      <c r="G18" s="49" t="str">
        <f>IF(G8&gt;G10,"實際重量計算","體積重量計算")</f>
        <v>實際重量計算</v>
      </c>
      <c r="H18" s="50"/>
      <c r="I18" s="11"/>
      <c r="J18" s="11"/>
      <c r="K18" s="11"/>
    </row>
    <row r="19" ht="19.5" customHeight="1">
      <c r="A19" s="2"/>
      <c r="B19" s="51" t="s">
        <v>59</v>
      </c>
      <c r="D19" s="47"/>
      <c r="E19" s="47"/>
      <c r="F19" s="48" t="s">
        <v>29</v>
      </c>
      <c r="G19" s="52">
        <f>IF(G8&gt;G10,G8,G10)</f>
        <v>1155</v>
      </c>
      <c r="H19" s="50"/>
      <c r="I19" s="11"/>
      <c r="J19" s="11"/>
      <c r="K19" s="11"/>
    </row>
    <row r="20" ht="19.5" customHeight="1">
      <c r="A20" s="2"/>
      <c r="D20" s="47"/>
      <c r="E20" s="47"/>
      <c r="F20" s="48" t="s">
        <v>30</v>
      </c>
      <c r="G20" s="52">
        <f>SUM(G15:G17)</f>
        <v>215.5</v>
      </c>
      <c r="H20" s="50"/>
      <c r="I20" s="11"/>
      <c r="J20" s="11"/>
      <c r="K20" s="11"/>
    </row>
    <row r="21" ht="33.75" customHeight="1">
      <c r="A21" s="2"/>
      <c r="B21" s="53"/>
      <c r="D21" s="47"/>
      <c r="E21" s="47"/>
      <c r="F21" s="54" t="s">
        <v>31</v>
      </c>
      <c r="G21" s="55">
        <f>G19+G20</f>
        <v>1370.5</v>
      </c>
      <c r="H21" s="56"/>
      <c r="I21" s="11"/>
      <c r="J21" s="11"/>
      <c r="K21" s="11"/>
    </row>
    <row r="22" ht="9.75" customHeight="1">
      <c r="A22" s="2"/>
      <c r="B22" s="57"/>
      <c r="H22" s="57"/>
      <c r="I22" s="11"/>
      <c r="J22" s="11"/>
      <c r="K22" s="11"/>
    </row>
    <row r="23" ht="9.75" customHeight="1">
      <c r="A23" s="2"/>
      <c r="B23" s="57"/>
      <c r="C23" s="57"/>
      <c r="D23" s="57"/>
      <c r="E23" s="57"/>
      <c r="F23" s="57"/>
      <c r="G23" s="57"/>
      <c r="H23" s="57"/>
      <c r="I23" s="11"/>
      <c r="J23" s="11"/>
      <c r="K23" s="11"/>
    </row>
    <row r="24" ht="15.75" customHeight="1">
      <c r="A24" s="58"/>
      <c r="B24" s="59" t="s">
        <v>32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58"/>
      <c r="B25" s="59" t="s">
        <v>33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58"/>
      <c r="B26" s="59" t="s">
        <v>34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58"/>
      <c r="B27" s="59" t="s">
        <v>35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11"/>
      <c r="J28" s="11"/>
      <c r="K28" s="11"/>
    </row>
    <row r="29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2">
    <mergeCell ref="B2:C2"/>
    <mergeCell ref="B3:C3"/>
    <mergeCell ref="B4:C4"/>
    <mergeCell ref="B6:C6"/>
    <mergeCell ref="B7:C7"/>
    <mergeCell ref="B8:C8"/>
    <mergeCell ref="B9:C9"/>
    <mergeCell ref="B17:C17"/>
    <mergeCell ref="B19:C20"/>
    <mergeCell ref="B21:C21"/>
    <mergeCell ref="B22:G22"/>
    <mergeCell ref="B24:K24"/>
    <mergeCell ref="B25:K25"/>
    <mergeCell ref="B26:K26"/>
    <mergeCell ref="B27:K27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bottom="0.0" footer="0.0" header="0.0" left="0.0" right="0.0" top="0.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52.38"/>
    <col customWidth="1" min="3" max="3" width="7.38"/>
    <col customWidth="1" min="4" max="5" width="16.38"/>
    <col customWidth="1" min="6" max="7" width="20.25"/>
    <col customWidth="1" min="8" max="8" width="4.0"/>
    <col customWidth="1" min="9" max="11" width="17.25"/>
    <col customWidth="1" min="12" max="26" width="14.38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1"/>
      <c r="J1" s="11"/>
      <c r="K1" s="11"/>
    </row>
    <row r="2" ht="132.0" customHeight="1">
      <c r="A2" s="2"/>
      <c r="B2" s="3" t="s">
        <v>60</v>
      </c>
      <c r="D2" s="4"/>
      <c r="E2" s="4"/>
      <c r="F2" s="2"/>
      <c r="G2" s="5" t="s">
        <v>1</v>
      </c>
      <c r="H2" s="6"/>
      <c r="I2" s="11"/>
      <c r="J2" s="11"/>
      <c r="K2" s="11"/>
    </row>
    <row r="3" ht="33.75" customHeight="1">
      <c r="A3" s="2"/>
      <c r="B3" s="7" t="s">
        <v>2</v>
      </c>
      <c r="C3" s="8"/>
      <c r="D3" s="9" t="s">
        <v>50</v>
      </c>
      <c r="E3" s="4"/>
      <c r="F3" s="10"/>
      <c r="G3" s="11"/>
      <c r="H3" s="10"/>
      <c r="I3" s="11"/>
      <c r="J3" s="11"/>
      <c r="K3" s="11"/>
    </row>
    <row r="4" ht="33.75" customHeight="1">
      <c r="A4" s="2"/>
      <c r="B4" s="62" t="s">
        <v>4</v>
      </c>
      <c r="C4" s="22"/>
      <c r="D4" s="66" t="s">
        <v>44</v>
      </c>
      <c r="E4" s="4"/>
      <c r="F4" s="10"/>
      <c r="G4" s="11"/>
      <c r="H4" s="10"/>
      <c r="I4" s="11"/>
      <c r="J4" s="11"/>
      <c r="K4" s="11"/>
    </row>
    <row r="5" ht="18.0" customHeight="1">
      <c r="A5" s="2"/>
      <c r="B5" s="14"/>
      <c r="C5" s="4"/>
      <c r="D5" s="4"/>
      <c r="E5" s="4"/>
      <c r="F5" s="10"/>
      <c r="G5" s="11"/>
      <c r="H5" s="10"/>
      <c r="I5" s="11"/>
      <c r="J5" s="11"/>
      <c r="K5" s="11"/>
    </row>
    <row r="6" ht="34.5" customHeight="1">
      <c r="A6" s="2"/>
      <c r="B6" s="15" t="s">
        <v>6</v>
      </c>
      <c r="C6" s="16"/>
      <c r="D6" s="17" t="s">
        <v>7</v>
      </c>
      <c r="E6" s="18"/>
      <c r="F6" s="18" t="s">
        <v>8</v>
      </c>
      <c r="G6" s="19" t="s">
        <v>9</v>
      </c>
      <c r="H6" s="20"/>
      <c r="I6" s="11"/>
      <c r="J6" s="11"/>
      <c r="K6" s="11"/>
    </row>
    <row r="7" ht="18.0" customHeight="1">
      <c r="A7" s="2"/>
      <c r="B7" s="21" t="s">
        <v>10</v>
      </c>
      <c r="C7" s="22"/>
      <c r="D7" s="23"/>
      <c r="E7" s="23"/>
      <c r="F7" s="24"/>
      <c r="G7" s="24"/>
      <c r="H7" s="25"/>
      <c r="I7" s="11"/>
      <c r="J7" s="11"/>
      <c r="K7" s="11"/>
    </row>
    <row r="8" ht="18.0" customHeight="1">
      <c r="A8" s="2"/>
      <c r="B8" s="26" t="s">
        <v>11</v>
      </c>
      <c r="C8" s="27"/>
      <c r="D8" s="34">
        <v>8.4</v>
      </c>
      <c r="E8" s="64" t="s">
        <v>12</v>
      </c>
      <c r="F8" s="30">
        <f>CEILING(D8,0.5)</f>
        <v>8.5</v>
      </c>
      <c r="G8" s="31">
        <f>IF(ISERROR(VLOOKUP(F8,'運費價目表'!$B$7:$H$36,7,FALSE)),"超出包裹重量上限15KG",VLOOKUP(F8,'運費價目表'!$B$7:$H$36,7,FALSE))</f>
        <v>953</v>
      </c>
      <c r="H8" s="25"/>
      <c r="I8" s="11"/>
      <c r="J8" s="11"/>
      <c r="K8" s="11"/>
    </row>
    <row r="9" ht="18.0" customHeight="1">
      <c r="A9" s="2"/>
      <c r="B9" s="21" t="s">
        <v>13</v>
      </c>
      <c r="C9" s="22"/>
      <c r="D9" s="23"/>
      <c r="E9" s="23"/>
      <c r="F9" s="24"/>
      <c r="G9" s="32"/>
      <c r="H9" s="25"/>
      <c r="I9" s="11"/>
      <c r="J9" s="11"/>
      <c r="K9" s="11"/>
    </row>
    <row r="10" ht="18.0" customHeight="1">
      <c r="A10" s="2"/>
      <c r="B10" s="26" t="s">
        <v>14</v>
      </c>
      <c r="C10" s="27"/>
      <c r="D10" s="23"/>
      <c r="E10" s="64" t="s">
        <v>15</v>
      </c>
      <c r="F10" s="30">
        <f>CEILING((D11*D12*D13)/6000,0.5)</f>
        <v>2</v>
      </c>
      <c r="G10" s="31">
        <f>IF(ISERROR(VLOOKUP(F10,'運費價目表'!$B$7:$H$36,7,FALSE)),"體積重過大， 請聯絡客服",VLOOKUP(F10,'運費價目表'!$B$7:$H$36,7,FALSE))</f>
        <v>238</v>
      </c>
      <c r="H10" s="25"/>
      <c r="I10" s="11"/>
      <c r="J10" s="11"/>
      <c r="K10" s="11"/>
    </row>
    <row r="11" ht="18.0" customHeight="1">
      <c r="A11" s="2"/>
      <c r="B11" s="33" t="s">
        <v>16</v>
      </c>
      <c r="C11" s="22"/>
      <c r="D11" s="34">
        <v>30.0</v>
      </c>
      <c r="E11" s="35"/>
      <c r="F11" s="35"/>
      <c r="G11" s="36"/>
      <c r="H11" s="25"/>
      <c r="I11" s="11"/>
      <c r="J11" s="11"/>
      <c r="K11" s="11"/>
    </row>
    <row r="12" ht="18.0" customHeight="1">
      <c r="A12" s="2"/>
      <c r="B12" s="33" t="s">
        <v>17</v>
      </c>
      <c r="C12" s="22"/>
      <c r="D12" s="34">
        <v>22.0</v>
      </c>
      <c r="E12" s="37"/>
      <c r="F12" s="37"/>
      <c r="G12" s="38"/>
      <c r="H12" s="25"/>
      <c r="I12" s="11"/>
      <c r="J12" s="11"/>
      <c r="K12" s="11"/>
    </row>
    <row r="13" ht="18.0" customHeight="1">
      <c r="A13" s="2"/>
      <c r="B13" s="33" t="s">
        <v>18</v>
      </c>
      <c r="C13" s="22"/>
      <c r="D13" s="34">
        <v>14.0</v>
      </c>
      <c r="E13" s="35"/>
      <c r="F13" s="35"/>
      <c r="G13" s="36"/>
      <c r="H13" s="25"/>
      <c r="I13" s="11"/>
      <c r="J13" s="11"/>
      <c r="K13" s="11"/>
    </row>
    <row r="14" ht="30.75" customHeight="1">
      <c r="A14" s="2"/>
      <c r="B14" s="21" t="s">
        <v>19</v>
      </c>
      <c r="C14" s="22"/>
      <c r="D14" s="39" t="s">
        <v>61</v>
      </c>
      <c r="E14" s="40" t="s">
        <v>21</v>
      </c>
      <c r="F14" s="24"/>
      <c r="G14" s="32"/>
      <c r="H14" s="25"/>
      <c r="I14" s="11"/>
      <c r="J14" s="11"/>
      <c r="K14" s="11"/>
    </row>
    <row r="15" ht="18.0" customHeight="1">
      <c r="A15" s="2"/>
      <c r="B15" s="33" t="s">
        <v>62</v>
      </c>
      <c r="C15" s="22"/>
      <c r="D15" s="34">
        <v>1.0</v>
      </c>
      <c r="E15" s="29" t="s">
        <v>63</v>
      </c>
      <c r="F15" s="35"/>
      <c r="G15" s="38">
        <f>IF(D15=1,G19*10%,"沒有此服務")</f>
        <v>95.3</v>
      </c>
      <c r="H15" s="25"/>
      <c r="I15" s="11"/>
      <c r="J15" s="11"/>
      <c r="K15" s="11"/>
    </row>
    <row r="16" ht="18.0" customHeight="1">
      <c r="A16" s="2"/>
      <c r="B16" s="41" t="s">
        <v>24</v>
      </c>
      <c r="C16" s="22"/>
      <c r="D16" s="42">
        <v>1.0</v>
      </c>
      <c r="E16" s="43">
        <v>100.0</v>
      </c>
      <c r="F16" s="37"/>
      <c r="G16" s="38">
        <f t="shared" ref="G16:G17" si="1">E16*D16</f>
        <v>100</v>
      </c>
      <c r="H16" s="25"/>
      <c r="I16" s="11"/>
      <c r="J16" s="11"/>
      <c r="K16" s="11"/>
    </row>
    <row r="17" ht="18.0" customHeight="1">
      <c r="A17" s="2"/>
      <c r="B17" s="41" t="s">
        <v>25</v>
      </c>
      <c r="C17" s="22"/>
      <c r="D17" s="44"/>
      <c r="E17" s="43">
        <v>150.0</v>
      </c>
      <c r="F17" s="37"/>
      <c r="G17" s="38">
        <f t="shared" si="1"/>
        <v>0</v>
      </c>
      <c r="H17" s="25"/>
      <c r="I17" s="11"/>
      <c r="J17" s="11"/>
      <c r="K17" s="11"/>
    </row>
    <row r="18" ht="19.5" customHeight="1">
      <c r="A18" s="2"/>
      <c r="B18" s="65" t="s">
        <v>41</v>
      </c>
      <c r="C18" s="46"/>
      <c r="D18" s="47"/>
      <c r="E18" s="47"/>
      <c r="F18" s="48" t="s">
        <v>27</v>
      </c>
      <c r="G18" s="49" t="str">
        <f>IF(G8&gt;G10,"實際重量計算","體積重量計算")</f>
        <v>實際重量計算</v>
      </c>
      <c r="H18" s="50"/>
      <c r="I18" s="11"/>
      <c r="J18" s="11"/>
      <c r="K18" s="11"/>
    </row>
    <row r="19" ht="19.5" customHeight="1">
      <c r="A19" s="2"/>
      <c r="B19" s="51" t="s">
        <v>64</v>
      </c>
      <c r="D19" s="47"/>
      <c r="E19" s="47"/>
      <c r="F19" s="48" t="s">
        <v>29</v>
      </c>
      <c r="G19" s="52">
        <f>IF(G8&gt;G10,G8,G10)</f>
        <v>953</v>
      </c>
      <c r="H19" s="50"/>
      <c r="I19" s="11"/>
      <c r="J19" s="11"/>
      <c r="K19" s="11"/>
    </row>
    <row r="20" ht="19.5" customHeight="1">
      <c r="A20" s="2"/>
      <c r="D20" s="47"/>
      <c r="E20" s="47"/>
      <c r="F20" s="48" t="s">
        <v>30</v>
      </c>
      <c r="G20" s="52">
        <f>SUM(G15:G17)</f>
        <v>195.3</v>
      </c>
      <c r="H20" s="50"/>
      <c r="I20" s="11"/>
      <c r="J20" s="11"/>
      <c r="K20" s="11"/>
    </row>
    <row r="21" ht="33.75" customHeight="1">
      <c r="A21" s="2"/>
      <c r="B21" s="53"/>
      <c r="D21" s="47"/>
      <c r="E21" s="47"/>
      <c r="F21" s="54" t="s">
        <v>31</v>
      </c>
      <c r="G21" s="55">
        <f>G19+G20</f>
        <v>1148.3</v>
      </c>
      <c r="H21" s="56"/>
      <c r="I21" s="11"/>
      <c r="J21" s="11"/>
      <c r="K21" s="11"/>
    </row>
    <row r="22" ht="9.75" customHeight="1">
      <c r="A22" s="2"/>
      <c r="B22" s="57"/>
      <c r="H22" s="57"/>
      <c r="I22" s="11"/>
      <c r="J22" s="11"/>
      <c r="K22" s="11"/>
    </row>
    <row r="23" ht="9.75" customHeight="1">
      <c r="A23" s="2"/>
      <c r="B23" s="57"/>
      <c r="C23" s="57"/>
      <c r="D23" s="57"/>
      <c r="E23" s="57"/>
      <c r="F23" s="57"/>
      <c r="G23" s="57"/>
      <c r="H23" s="57"/>
      <c r="I23" s="11"/>
      <c r="J23" s="11"/>
      <c r="K23" s="11"/>
    </row>
    <row r="24" ht="15.75" customHeight="1">
      <c r="A24" s="58"/>
      <c r="B24" s="59" t="s">
        <v>32</v>
      </c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ht="15.75" customHeight="1">
      <c r="A25" s="58"/>
      <c r="B25" s="59" t="s">
        <v>33</v>
      </c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ht="15.75" customHeight="1">
      <c r="A26" s="58"/>
      <c r="B26" s="59" t="s">
        <v>34</v>
      </c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ht="15.75" customHeight="1">
      <c r="A27" s="58"/>
      <c r="B27" s="59" t="s">
        <v>35</v>
      </c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11"/>
      <c r="J28" s="11"/>
      <c r="K28" s="11"/>
    </row>
    <row r="29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22">
    <mergeCell ref="B2:C2"/>
    <mergeCell ref="B3:C3"/>
    <mergeCell ref="B4:C4"/>
    <mergeCell ref="B6:C6"/>
    <mergeCell ref="B7:C7"/>
    <mergeCell ref="B8:C8"/>
    <mergeCell ref="B9:C9"/>
    <mergeCell ref="B17:C17"/>
    <mergeCell ref="B19:C20"/>
    <mergeCell ref="B21:C21"/>
    <mergeCell ref="B22:G22"/>
    <mergeCell ref="B24:K24"/>
    <mergeCell ref="B25:K25"/>
    <mergeCell ref="B26:K26"/>
    <mergeCell ref="B27:K27"/>
    <mergeCell ref="B10:C10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bottom="0.0" footer="0.0" header="0.0" left="0.0" right="0.0" top="0.0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27.88"/>
    <col customWidth="1" min="3" max="5" width="19.75"/>
    <col customWidth="1" min="6" max="8" width="21.0"/>
    <col customWidth="1" min="9" max="9" width="20.25"/>
    <col customWidth="1" min="10" max="10" width="4.0"/>
    <col customWidth="1" min="11" max="12" width="17.25"/>
    <col customWidth="1" min="13" max="27" width="14.38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5"/>
      <c r="J1" s="6"/>
      <c r="K1" s="11"/>
      <c r="L1" s="11"/>
    </row>
    <row r="2" ht="90.75" customHeight="1">
      <c r="A2" s="2"/>
      <c r="B2" s="3" t="s">
        <v>65</v>
      </c>
      <c r="C2" s="4"/>
      <c r="D2" s="4"/>
      <c r="E2" s="2"/>
      <c r="F2" s="2"/>
      <c r="G2" s="2"/>
      <c r="H2" s="2"/>
      <c r="I2" s="5"/>
      <c r="J2" s="6"/>
      <c r="K2" s="11"/>
      <c r="L2" s="11"/>
    </row>
    <row r="3" ht="25.5" customHeight="1">
      <c r="A3" s="2"/>
      <c r="B3" s="67" t="s">
        <v>66</v>
      </c>
      <c r="C3" s="4"/>
      <c r="D3" s="4"/>
      <c r="E3" s="2"/>
      <c r="F3" s="2"/>
      <c r="G3" s="2"/>
      <c r="H3" s="2"/>
      <c r="I3" s="5"/>
      <c r="J3" s="6"/>
      <c r="K3" s="11"/>
      <c r="L3" s="11"/>
    </row>
    <row r="4" ht="25.5" customHeight="1">
      <c r="A4" s="2"/>
      <c r="B4" s="68" t="s">
        <v>67</v>
      </c>
      <c r="C4" s="69" t="s">
        <v>3</v>
      </c>
      <c r="D4" s="69" t="s">
        <v>3</v>
      </c>
      <c r="E4" s="69" t="s">
        <v>3</v>
      </c>
      <c r="F4" s="70" t="s">
        <v>50</v>
      </c>
      <c r="G4" s="70" t="s">
        <v>50</v>
      </c>
      <c r="H4" s="70" t="s">
        <v>50</v>
      </c>
      <c r="I4" s="11"/>
      <c r="J4" s="10"/>
      <c r="K4" s="11"/>
      <c r="L4" s="11"/>
    </row>
    <row r="5" ht="25.5" customHeight="1">
      <c r="A5" s="2"/>
      <c r="B5" s="71" t="s">
        <v>68</v>
      </c>
      <c r="C5" s="72" t="s">
        <v>5</v>
      </c>
      <c r="D5" s="72" t="s">
        <v>37</v>
      </c>
      <c r="E5" s="72" t="s">
        <v>44</v>
      </c>
      <c r="F5" s="73" t="s">
        <v>5</v>
      </c>
      <c r="G5" s="73" t="s">
        <v>37</v>
      </c>
      <c r="H5" s="73" t="s">
        <v>44</v>
      </c>
      <c r="I5" s="11"/>
      <c r="J5" s="10"/>
      <c r="K5" s="11"/>
      <c r="L5" s="11"/>
    </row>
    <row r="6" ht="25.5" customHeight="1">
      <c r="A6" s="2"/>
      <c r="B6" s="71" t="s">
        <v>69</v>
      </c>
      <c r="C6" s="74" t="s">
        <v>70</v>
      </c>
      <c r="D6" s="75" t="s">
        <v>70</v>
      </c>
      <c r="E6" s="75" t="s">
        <v>70</v>
      </c>
      <c r="F6" s="76" t="s">
        <v>70</v>
      </c>
      <c r="G6" s="76" t="s">
        <v>70</v>
      </c>
      <c r="H6" s="76" t="s">
        <v>70</v>
      </c>
      <c r="I6" s="11"/>
      <c r="J6" s="10"/>
      <c r="K6" s="11"/>
      <c r="L6" s="11"/>
    </row>
    <row r="7" ht="15.0" customHeight="1">
      <c r="A7" s="11"/>
      <c r="B7" s="77">
        <v>0.5</v>
      </c>
      <c r="C7" s="78">
        <v>98.0</v>
      </c>
      <c r="D7" s="78">
        <v>108.0</v>
      </c>
      <c r="E7" s="78">
        <v>98.0</v>
      </c>
      <c r="F7" s="78">
        <v>68.0</v>
      </c>
      <c r="G7" s="78">
        <v>115.0</v>
      </c>
      <c r="H7" s="78">
        <v>73.0</v>
      </c>
      <c r="I7" s="11"/>
      <c r="J7" s="11"/>
      <c r="K7" s="11"/>
      <c r="L7" s="11"/>
    </row>
    <row r="8" ht="15.0" customHeight="1">
      <c r="A8" s="11"/>
      <c r="B8" s="77">
        <v>1.0</v>
      </c>
      <c r="C8" s="78">
        <f t="shared" ref="C8:C36" si="1">C7+55</f>
        <v>153</v>
      </c>
      <c r="D8" s="78">
        <f t="shared" ref="D8:D36" si="2">D7+65</f>
        <v>173</v>
      </c>
      <c r="E8" s="78">
        <f t="shared" ref="E8:E36" si="3">E7+55</f>
        <v>153</v>
      </c>
      <c r="F8" s="78">
        <f t="shared" ref="F8:F36" si="4">F7+50</f>
        <v>118</v>
      </c>
      <c r="G8" s="78">
        <f t="shared" ref="G8:G36" si="5">G7+65</f>
        <v>180</v>
      </c>
      <c r="H8" s="78">
        <f t="shared" ref="H8:H36" si="6">H7+55</f>
        <v>128</v>
      </c>
      <c r="I8" s="11"/>
      <c r="J8" s="11"/>
      <c r="K8" s="11"/>
      <c r="L8" s="11"/>
    </row>
    <row r="9" ht="15.0" customHeight="1">
      <c r="A9" s="11"/>
      <c r="B9" s="77">
        <v>1.5</v>
      </c>
      <c r="C9" s="78">
        <f t="shared" si="1"/>
        <v>208</v>
      </c>
      <c r="D9" s="78">
        <f t="shared" si="2"/>
        <v>238</v>
      </c>
      <c r="E9" s="78">
        <f t="shared" si="3"/>
        <v>208</v>
      </c>
      <c r="F9" s="78">
        <f t="shared" si="4"/>
        <v>168</v>
      </c>
      <c r="G9" s="78">
        <f t="shared" si="5"/>
        <v>245</v>
      </c>
      <c r="H9" s="78">
        <f t="shared" si="6"/>
        <v>183</v>
      </c>
      <c r="I9" s="11"/>
      <c r="J9" s="11"/>
      <c r="K9" s="11"/>
      <c r="L9" s="11"/>
    </row>
    <row r="10" ht="15.0" customHeight="1">
      <c r="A10" s="11"/>
      <c r="B10" s="77">
        <v>2.0</v>
      </c>
      <c r="C10" s="78">
        <f t="shared" si="1"/>
        <v>263</v>
      </c>
      <c r="D10" s="78">
        <f t="shared" si="2"/>
        <v>303</v>
      </c>
      <c r="E10" s="78">
        <f t="shared" si="3"/>
        <v>263</v>
      </c>
      <c r="F10" s="78">
        <f t="shared" si="4"/>
        <v>218</v>
      </c>
      <c r="G10" s="78">
        <f t="shared" si="5"/>
        <v>310</v>
      </c>
      <c r="H10" s="78">
        <f t="shared" si="6"/>
        <v>238</v>
      </c>
      <c r="I10" s="11"/>
      <c r="J10" s="11"/>
      <c r="K10" s="11"/>
      <c r="L10" s="11"/>
    </row>
    <row r="11" ht="15.0" customHeight="1">
      <c r="A11" s="11"/>
      <c r="B11" s="77">
        <v>2.5</v>
      </c>
      <c r="C11" s="78">
        <f t="shared" si="1"/>
        <v>318</v>
      </c>
      <c r="D11" s="78">
        <f t="shared" si="2"/>
        <v>368</v>
      </c>
      <c r="E11" s="78">
        <f t="shared" si="3"/>
        <v>318</v>
      </c>
      <c r="F11" s="78">
        <f t="shared" si="4"/>
        <v>268</v>
      </c>
      <c r="G11" s="78">
        <f t="shared" si="5"/>
        <v>375</v>
      </c>
      <c r="H11" s="78">
        <f t="shared" si="6"/>
        <v>293</v>
      </c>
      <c r="I11" s="11"/>
      <c r="J11" s="11"/>
      <c r="K11" s="11"/>
      <c r="L11" s="11"/>
    </row>
    <row r="12" ht="15.0" customHeight="1">
      <c r="A12" s="11"/>
      <c r="B12" s="77">
        <v>3.0</v>
      </c>
      <c r="C12" s="78">
        <f t="shared" si="1"/>
        <v>373</v>
      </c>
      <c r="D12" s="78">
        <f t="shared" si="2"/>
        <v>433</v>
      </c>
      <c r="E12" s="78">
        <f t="shared" si="3"/>
        <v>373</v>
      </c>
      <c r="F12" s="78">
        <f t="shared" si="4"/>
        <v>318</v>
      </c>
      <c r="G12" s="78">
        <f t="shared" si="5"/>
        <v>440</v>
      </c>
      <c r="H12" s="78">
        <f t="shared" si="6"/>
        <v>348</v>
      </c>
      <c r="I12" s="11"/>
      <c r="J12" s="11"/>
      <c r="K12" s="11"/>
      <c r="L12" s="11"/>
    </row>
    <row r="13" ht="15.0" customHeight="1">
      <c r="A13" s="11"/>
      <c r="B13" s="77">
        <v>3.5</v>
      </c>
      <c r="C13" s="78">
        <f t="shared" si="1"/>
        <v>428</v>
      </c>
      <c r="D13" s="78">
        <f t="shared" si="2"/>
        <v>498</v>
      </c>
      <c r="E13" s="78">
        <f t="shared" si="3"/>
        <v>428</v>
      </c>
      <c r="F13" s="78">
        <f t="shared" si="4"/>
        <v>368</v>
      </c>
      <c r="G13" s="78">
        <f t="shared" si="5"/>
        <v>505</v>
      </c>
      <c r="H13" s="78">
        <f t="shared" si="6"/>
        <v>403</v>
      </c>
      <c r="I13" s="11"/>
      <c r="J13" s="11"/>
      <c r="K13" s="11"/>
      <c r="L13" s="11"/>
    </row>
    <row r="14" ht="15.0" customHeight="1">
      <c r="A14" s="11"/>
      <c r="B14" s="77">
        <v>4.0</v>
      </c>
      <c r="C14" s="78">
        <f t="shared" si="1"/>
        <v>483</v>
      </c>
      <c r="D14" s="78">
        <f t="shared" si="2"/>
        <v>563</v>
      </c>
      <c r="E14" s="78">
        <f t="shared" si="3"/>
        <v>483</v>
      </c>
      <c r="F14" s="78">
        <f t="shared" si="4"/>
        <v>418</v>
      </c>
      <c r="G14" s="78">
        <f t="shared" si="5"/>
        <v>570</v>
      </c>
      <c r="H14" s="78">
        <f t="shared" si="6"/>
        <v>458</v>
      </c>
      <c r="I14" s="11"/>
      <c r="J14" s="11"/>
      <c r="K14" s="11"/>
      <c r="L14" s="11"/>
    </row>
    <row r="15" ht="15.0" customHeight="1">
      <c r="A15" s="11"/>
      <c r="B15" s="77">
        <v>4.5</v>
      </c>
      <c r="C15" s="78">
        <f t="shared" si="1"/>
        <v>538</v>
      </c>
      <c r="D15" s="78">
        <f t="shared" si="2"/>
        <v>628</v>
      </c>
      <c r="E15" s="78">
        <f t="shared" si="3"/>
        <v>538</v>
      </c>
      <c r="F15" s="78">
        <f t="shared" si="4"/>
        <v>468</v>
      </c>
      <c r="G15" s="78">
        <f t="shared" si="5"/>
        <v>635</v>
      </c>
      <c r="H15" s="78">
        <f t="shared" si="6"/>
        <v>513</v>
      </c>
      <c r="I15" s="11"/>
      <c r="J15" s="11"/>
      <c r="K15" s="11"/>
      <c r="L15" s="11"/>
    </row>
    <row r="16" ht="15.0" customHeight="1">
      <c r="A16" s="11"/>
      <c r="B16" s="77">
        <v>5.0</v>
      </c>
      <c r="C16" s="78">
        <f t="shared" si="1"/>
        <v>593</v>
      </c>
      <c r="D16" s="78">
        <f t="shared" si="2"/>
        <v>693</v>
      </c>
      <c r="E16" s="78">
        <f t="shared" si="3"/>
        <v>593</v>
      </c>
      <c r="F16" s="78">
        <f t="shared" si="4"/>
        <v>518</v>
      </c>
      <c r="G16" s="78">
        <f t="shared" si="5"/>
        <v>700</v>
      </c>
      <c r="H16" s="78">
        <f t="shared" si="6"/>
        <v>568</v>
      </c>
      <c r="I16" s="11"/>
      <c r="J16" s="11"/>
      <c r="K16" s="11"/>
      <c r="L16" s="11"/>
    </row>
    <row r="17" ht="15.0" customHeight="1">
      <c r="A17" s="11"/>
      <c r="B17" s="77">
        <v>5.5</v>
      </c>
      <c r="C17" s="78">
        <f t="shared" si="1"/>
        <v>648</v>
      </c>
      <c r="D17" s="78">
        <f t="shared" si="2"/>
        <v>758</v>
      </c>
      <c r="E17" s="78">
        <f t="shared" si="3"/>
        <v>648</v>
      </c>
      <c r="F17" s="78">
        <f t="shared" si="4"/>
        <v>568</v>
      </c>
      <c r="G17" s="78">
        <f t="shared" si="5"/>
        <v>765</v>
      </c>
      <c r="H17" s="78">
        <f t="shared" si="6"/>
        <v>623</v>
      </c>
      <c r="I17" s="11"/>
      <c r="J17" s="11"/>
      <c r="K17" s="11"/>
      <c r="L17" s="11"/>
    </row>
    <row r="18" ht="15.0" customHeight="1">
      <c r="A18" s="11"/>
      <c r="B18" s="77">
        <v>6.0</v>
      </c>
      <c r="C18" s="78">
        <f t="shared" si="1"/>
        <v>703</v>
      </c>
      <c r="D18" s="78">
        <f t="shared" si="2"/>
        <v>823</v>
      </c>
      <c r="E18" s="78">
        <f t="shared" si="3"/>
        <v>703</v>
      </c>
      <c r="F18" s="78">
        <f t="shared" si="4"/>
        <v>618</v>
      </c>
      <c r="G18" s="78">
        <f t="shared" si="5"/>
        <v>830</v>
      </c>
      <c r="H18" s="78">
        <f t="shared" si="6"/>
        <v>678</v>
      </c>
      <c r="I18" s="11"/>
      <c r="J18" s="11"/>
      <c r="K18" s="11"/>
      <c r="L18" s="11"/>
    </row>
    <row r="19" ht="15.0" customHeight="1">
      <c r="A19" s="11"/>
      <c r="B19" s="77">
        <v>6.5</v>
      </c>
      <c r="C19" s="78">
        <f t="shared" si="1"/>
        <v>758</v>
      </c>
      <c r="D19" s="78">
        <f t="shared" si="2"/>
        <v>888</v>
      </c>
      <c r="E19" s="78">
        <f t="shared" si="3"/>
        <v>758</v>
      </c>
      <c r="F19" s="78">
        <f t="shared" si="4"/>
        <v>668</v>
      </c>
      <c r="G19" s="78">
        <f t="shared" si="5"/>
        <v>895</v>
      </c>
      <c r="H19" s="78">
        <f t="shared" si="6"/>
        <v>733</v>
      </c>
      <c r="I19" s="11"/>
      <c r="J19" s="11"/>
      <c r="K19" s="11"/>
      <c r="L19" s="11"/>
    </row>
    <row r="20" ht="15.0" customHeight="1">
      <c r="A20" s="11"/>
      <c r="B20" s="77">
        <v>7.0</v>
      </c>
      <c r="C20" s="78">
        <f t="shared" si="1"/>
        <v>813</v>
      </c>
      <c r="D20" s="78">
        <f t="shared" si="2"/>
        <v>953</v>
      </c>
      <c r="E20" s="78">
        <f t="shared" si="3"/>
        <v>813</v>
      </c>
      <c r="F20" s="78">
        <f t="shared" si="4"/>
        <v>718</v>
      </c>
      <c r="G20" s="78">
        <f t="shared" si="5"/>
        <v>960</v>
      </c>
      <c r="H20" s="78">
        <f t="shared" si="6"/>
        <v>788</v>
      </c>
      <c r="I20" s="11"/>
      <c r="J20" s="11"/>
      <c r="K20" s="11"/>
      <c r="L20" s="11"/>
    </row>
    <row r="21" ht="15.0" customHeight="1">
      <c r="A21" s="11"/>
      <c r="B21" s="77">
        <v>7.5</v>
      </c>
      <c r="C21" s="78">
        <f t="shared" si="1"/>
        <v>868</v>
      </c>
      <c r="D21" s="78">
        <f t="shared" si="2"/>
        <v>1018</v>
      </c>
      <c r="E21" s="78">
        <f t="shared" si="3"/>
        <v>868</v>
      </c>
      <c r="F21" s="78">
        <f t="shared" si="4"/>
        <v>768</v>
      </c>
      <c r="G21" s="78">
        <f t="shared" si="5"/>
        <v>1025</v>
      </c>
      <c r="H21" s="78">
        <f t="shared" si="6"/>
        <v>843</v>
      </c>
      <c r="I21" s="11"/>
      <c r="J21" s="11"/>
      <c r="K21" s="11"/>
      <c r="L21" s="11"/>
    </row>
    <row r="22" ht="15.0" customHeight="1">
      <c r="A22" s="11"/>
      <c r="B22" s="77">
        <v>8.0</v>
      </c>
      <c r="C22" s="78">
        <f t="shared" si="1"/>
        <v>923</v>
      </c>
      <c r="D22" s="78">
        <f t="shared" si="2"/>
        <v>1083</v>
      </c>
      <c r="E22" s="78">
        <f t="shared" si="3"/>
        <v>923</v>
      </c>
      <c r="F22" s="78">
        <f t="shared" si="4"/>
        <v>818</v>
      </c>
      <c r="G22" s="78">
        <f t="shared" si="5"/>
        <v>1090</v>
      </c>
      <c r="H22" s="78">
        <f t="shared" si="6"/>
        <v>898</v>
      </c>
      <c r="I22" s="11"/>
      <c r="J22" s="11"/>
      <c r="K22" s="11"/>
      <c r="L22" s="11"/>
    </row>
    <row r="23" ht="15.0" customHeight="1">
      <c r="A23" s="11"/>
      <c r="B23" s="77">
        <v>8.5</v>
      </c>
      <c r="C23" s="78">
        <f t="shared" si="1"/>
        <v>978</v>
      </c>
      <c r="D23" s="78">
        <f t="shared" si="2"/>
        <v>1148</v>
      </c>
      <c r="E23" s="78">
        <f t="shared" si="3"/>
        <v>978</v>
      </c>
      <c r="F23" s="78">
        <f t="shared" si="4"/>
        <v>868</v>
      </c>
      <c r="G23" s="78">
        <f t="shared" si="5"/>
        <v>1155</v>
      </c>
      <c r="H23" s="78">
        <f t="shared" si="6"/>
        <v>953</v>
      </c>
      <c r="I23" s="11"/>
      <c r="J23" s="11"/>
      <c r="K23" s="11"/>
      <c r="L23" s="11"/>
    </row>
    <row r="24" ht="15.0" customHeight="1">
      <c r="A24" s="11"/>
      <c r="B24" s="77">
        <v>9.0</v>
      </c>
      <c r="C24" s="78">
        <f t="shared" si="1"/>
        <v>1033</v>
      </c>
      <c r="D24" s="78">
        <f t="shared" si="2"/>
        <v>1213</v>
      </c>
      <c r="E24" s="78">
        <f t="shared" si="3"/>
        <v>1033</v>
      </c>
      <c r="F24" s="78">
        <f t="shared" si="4"/>
        <v>918</v>
      </c>
      <c r="G24" s="78">
        <f t="shared" si="5"/>
        <v>1220</v>
      </c>
      <c r="H24" s="78">
        <f t="shared" si="6"/>
        <v>1008</v>
      </c>
      <c r="I24" s="11"/>
      <c r="J24" s="11"/>
      <c r="K24" s="11"/>
      <c r="L24" s="11"/>
    </row>
    <row r="25" ht="15.0" customHeight="1">
      <c r="A25" s="11"/>
      <c r="B25" s="77">
        <v>9.5</v>
      </c>
      <c r="C25" s="78">
        <f t="shared" si="1"/>
        <v>1088</v>
      </c>
      <c r="D25" s="78">
        <f t="shared" si="2"/>
        <v>1278</v>
      </c>
      <c r="E25" s="78">
        <f t="shared" si="3"/>
        <v>1088</v>
      </c>
      <c r="F25" s="78">
        <f t="shared" si="4"/>
        <v>968</v>
      </c>
      <c r="G25" s="78">
        <f t="shared" si="5"/>
        <v>1285</v>
      </c>
      <c r="H25" s="78">
        <f t="shared" si="6"/>
        <v>1063</v>
      </c>
      <c r="I25" s="11"/>
      <c r="J25" s="11"/>
      <c r="K25" s="11"/>
      <c r="L25" s="11"/>
    </row>
    <row r="26" ht="15.0" customHeight="1">
      <c r="A26" s="11"/>
      <c r="B26" s="77">
        <v>10.0</v>
      </c>
      <c r="C26" s="78">
        <f t="shared" si="1"/>
        <v>1143</v>
      </c>
      <c r="D26" s="78">
        <f t="shared" si="2"/>
        <v>1343</v>
      </c>
      <c r="E26" s="78">
        <f t="shared" si="3"/>
        <v>1143</v>
      </c>
      <c r="F26" s="78">
        <f t="shared" si="4"/>
        <v>1018</v>
      </c>
      <c r="G26" s="78">
        <f t="shared" si="5"/>
        <v>1350</v>
      </c>
      <c r="H26" s="78">
        <f t="shared" si="6"/>
        <v>1118</v>
      </c>
      <c r="I26" s="79"/>
      <c r="J26" s="79"/>
      <c r="K26" s="79"/>
      <c r="L26" s="11"/>
    </row>
    <row r="27" ht="15.0" customHeight="1">
      <c r="A27" s="11"/>
      <c r="B27" s="77">
        <v>10.5</v>
      </c>
      <c r="C27" s="78">
        <f t="shared" si="1"/>
        <v>1198</v>
      </c>
      <c r="D27" s="78">
        <f t="shared" si="2"/>
        <v>1408</v>
      </c>
      <c r="E27" s="78">
        <f t="shared" si="3"/>
        <v>1198</v>
      </c>
      <c r="F27" s="78">
        <f t="shared" si="4"/>
        <v>1068</v>
      </c>
      <c r="G27" s="78">
        <f t="shared" si="5"/>
        <v>1415</v>
      </c>
      <c r="H27" s="78">
        <f t="shared" si="6"/>
        <v>1173</v>
      </c>
      <c r="I27" s="11"/>
      <c r="J27" s="11"/>
      <c r="K27" s="11"/>
      <c r="L27" s="11"/>
    </row>
    <row r="28" ht="15.0" customHeight="1">
      <c r="A28" s="11"/>
      <c r="B28" s="77">
        <v>11.0</v>
      </c>
      <c r="C28" s="78">
        <f t="shared" si="1"/>
        <v>1253</v>
      </c>
      <c r="D28" s="78">
        <f t="shared" si="2"/>
        <v>1473</v>
      </c>
      <c r="E28" s="78">
        <f t="shared" si="3"/>
        <v>1253</v>
      </c>
      <c r="F28" s="78">
        <f t="shared" si="4"/>
        <v>1118</v>
      </c>
      <c r="G28" s="78">
        <f t="shared" si="5"/>
        <v>1480</v>
      </c>
      <c r="H28" s="78">
        <f t="shared" si="6"/>
        <v>1228</v>
      </c>
      <c r="I28" s="11"/>
      <c r="J28" s="11"/>
      <c r="K28" s="11"/>
      <c r="L28" s="11"/>
    </row>
    <row r="29" ht="15.0" customHeight="1">
      <c r="A29" s="11"/>
      <c r="B29" s="77">
        <v>11.5</v>
      </c>
      <c r="C29" s="78">
        <f t="shared" si="1"/>
        <v>1308</v>
      </c>
      <c r="D29" s="78">
        <f t="shared" si="2"/>
        <v>1538</v>
      </c>
      <c r="E29" s="78">
        <f t="shared" si="3"/>
        <v>1308</v>
      </c>
      <c r="F29" s="78">
        <f t="shared" si="4"/>
        <v>1168</v>
      </c>
      <c r="G29" s="78">
        <f t="shared" si="5"/>
        <v>1545</v>
      </c>
      <c r="H29" s="78">
        <f t="shared" si="6"/>
        <v>1283</v>
      </c>
      <c r="I29" s="11"/>
      <c r="J29" s="11"/>
      <c r="K29" s="11"/>
      <c r="L29" s="11"/>
    </row>
    <row r="30" ht="15.0" customHeight="1">
      <c r="A30" s="11"/>
      <c r="B30" s="77">
        <v>12.0</v>
      </c>
      <c r="C30" s="78">
        <f t="shared" si="1"/>
        <v>1363</v>
      </c>
      <c r="D30" s="78">
        <f t="shared" si="2"/>
        <v>1603</v>
      </c>
      <c r="E30" s="78">
        <f t="shared" si="3"/>
        <v>1363</v>
      </c>
      <c r="F30" s="78">
        <f t="shared" si="4"/>
        <v>1218</v>
      </c>
      <c r="G30" s="78">
        <f t="shared" si="5"/>
        <v>1610</v>
      </c>
      <c r="H30" s="78">
        <f t="shared" si="6"/>
        <v>1338</v>
      </c>
      <c r="I30" s="11"/>
      <c r="J30" s="11"/>
      <c r="K30" s="11"/>
      <c r="L30" s="11"/>
    </row>
    <row r="31" ht="15.0" customHeight="1">
      <c r="A31" s="11"/>
      <c r="B31" s="77">
        <v>12.5</v>
      </c>
      <c r="C31" s="78">
        <f t="shared" si="1"/>
        <v>1418</v>
      </c>
      <c r="D31" s="78">
        <f t="shared" si="2"/>
        <v>1668</v>
      </c>
      <c r="E31" s="78">
        <f t="shared" si="3"/>
        <v>1418</v>
      </c>
      <c r="F31" s="78">
        <f t="shared" si="4"/>
        <v>1268</v>
      </c>
      <c r="G31" s="78">
        <f t="shared" si="5"/>
        <v>1675</v>
      </c>
      <c r="H31" s="78">
        <f t="shared" si="6"/>
        <v>1393</v>
      </c>
      <c r="I31" s="11"/>
      <c r="J31" s="11"/>
      <c r="K31" s="11"/>
      <c r="L31" s="11"/>
    </row>
    <row r="32" ht="15.0" customHeight="1">
      <c r="A32" s="11"/>
      <c r="B32" s="77">
        <v>13.0</v>
      </c>
      <c r="C32" s="78">
        <f t="shared" si="1"/>
        <v>1473</v>
      </c>
      <c r="D32" s="78">
        <f t="shared" si="2"/>
        <v>1733</v>
      </c>
      <c r="E32" s="78">
        <f t="shared" si="3"/>
        <v>1473</v>
      </c>
      <c r="F32" s="78">
        <f t="shared" si="4"/>
        <v>1318</v>
      </c>
      <c r="G32" s="78">
        <f t="shared" si="5"/>
        <v>1740</v>
      </c>
      <c r="H32" s="78">
        <f t="shared" si="6"/>
        <v>1448</v>
      </c>
      <c r="I32" s="11"/>
      <c r="J32" s="11"/>
      <c r="K32" s="11"/>
      <c r="L32" s="11"/>
    </row>
    <row r="33" ht="15.0" customHeight="1">
      <c r="A33" s="11"/>
      <c r="B33" s="77">
        <v>13.5</v>
      </c>
      <c r="C33" s="78">
        <f t="shared" si="1"/>
        <v>1528</v>
      </c>
      <c r="D33" s="78">
        <f t="shared" si="2"/>
        <v>1798</v>
      </c>
      <c r="E33" s="78">
        <f t="shared" si="3"/>
        <v>1528</v>
      </c>
      <c r="F33" s="78">
        <f t="shared" si="4"/>
        <v>1368</v>
      </c>
      <c r="G33" s="78">
        <f t="shared" si="5"/>
        <v>1805</v>
      </c>
      <c r="H33" s="78">
        <f t="shared" si="6"/>
        <v>1503</v>
      </c>
      <c r="I33" s="11"/>
      <c r="J33" s="11"/>
      <c r="K33" s="11"/>
      <c r="L33" s="11"/>
    </row>
    <row r="34" ht="15.0" customHeight="1">
      <c r="A34" s="11"/>
      <c r="B34" s="77">
        <v>14.0</v>
      </c>
      <c r="C34" s="78">
        <f t="shared" si="1"/>
        <v>1583</v>
      </c>
      <c r="D34" s="78">
        <f t="shared" si="2"/>
        <v>1863</v>
      </c>
      <c r="E34" s="78">
        <f t="shared" si="3"/>
        <v>1583</v>
      </c>
      <c r="F34" s="78">
        <f t="shared" si="4"/>
        <v>1418</v>
      </c>
      <c r="G34" s="78">
        <f t="shared" si="5"/>
        <v>1870</v>
      </c>
      <c r="H34" s="78">
        <f t="shared" si="6"/>
        <v>1558</v>
      </c>
      <c r="I34" s="11"/>
      <c r="J34" s="11"/>
      <c r="K34" s="11"/>
      <c r="L34" s="11"/>
    </row>
    <row r="35" ht="15.0" customHeight="1">
      <c r="A35" s="11"/>
      <c r="B35" s="77">
        <v>14.5</v>
      </c>
      <c r="C35" s="78">
        <f t="shared" si="1"/>
        <v>1638</v>
      </c>
      <c r="D35" s="78">
        <f t="shared" si="2"/>
        <v>1928</v>
      </c>
      <c r="E35" s="78">
        <f t="shared" si="3"/>
        <v>1638</v>
      </c>
      <c r="F35" s="78">
        <f t="shared" si="4"/>
        <v>1468</v>
      </c>
      <c r="G35" s="78">
        <f t="shared" si="5"/>
        <v>1935</v>
      </c>
      <c r="H35" s="78">
        <f t="shared" si="6"/>
        <v>1613</v>
      </c>
      <c r="I35" s="11"/>
      <c r="J35" s="11"/>
      <c r="K35" s="11"/>
      <c r="L35" s="11"/>
    </row>
    <row r="36" ht="15.0" customHeight="1">
      <c r="A36" s="11"/>
      <c r="B36" s="77">
        <v>15.0</v>
      </c>
      <c r="C36" s="78">
        <f t="shared" si="1"/>
        <v>1693</v>
      </c>
      <c r="D36" s="78">
        <f t="shared" si="2"/>
        <v>1993</v>
      </c>
      <c r="E36" s="78">
        <f t="shared" si="3"/>
        <v>1693</v>
      </c>
      <c r="F36" s="78">
        <f t="shared" si="4"/>
        <v>1518</v>
      </c>
      <c r="G36" s="78">
        <f t="shared" si="5"/>
        <v>2000</v>
      </c>
      <c r="H36" s="78">
        <f t="shared" si="6"/>
        <v>1668</v>
      </c>
      <c r="I36" s="11"/>
      <c r="J36" s="11"/>
      <c r="K36" s="11"/>
      <c r="L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ht="15.75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ht="15.7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ht="15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ht="15.75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ht="15.7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ht="15.7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ht="15.7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ht="15.7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ht="15.7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ht="15.7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  <row r="57" ht="15.7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</row>
    <row r="58" ht="15.75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ht="15.7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ht="15.75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verticalCentered="1"/>
  <pageMargins bottom="0.0" footer="0.0" header="0.0" left="0.0" right="0.0" top="0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2022-04-27T02:34:12Z</dcterms:created>
  <dc:creator>Bonnie Hung</dc:creator>
</cp:coreProperties>
</file>